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社保基金预算封面" sheetId="1" r:id="rId1"/>
    <sheet name="编制单位封面" sheetId="2" r:id="rId2"/>
    <sheet name="预算目录" sheetId="3" r:id="rId3"/>
    <sheet name="预算总表" sheetId="4" r:id="rId4"/>
    <sheet name="企业职工基本养老预算表" sheetId="5" r:id="rId5"/>
    <sheet name="城乡居民基本养老预算表" sheetId="6" r:id="rId6"/>
    <sheet name="机关事业单位基本养老预算表" sheetId="7" r:id="rId7"/>
    <sheet name="职工基本医疗预算表" sheetId="8" r:id="rId8"/>
    <sheet name="城乡居民基本医疗预算表" sheetId="9" r:id="rId9"/>
    <sheet name="工伤预算表" sheetId="10" r:id="rId10"/>
    <sheet name="失业预算表" sheetId="11" r:id="rId11"/>
    <sheet name="生育预算表" sheetId="12" r:id="rId12"/>
    <sheet name="基本养老基础资料表" sheetId="13" r:id="rId13"/>
    <sheet name="基本医疗基础资料表" sheetId="14" r:id="rId14"/>
    <sheet name="失业工伤生育基础资料表" sheetId="15" r:id="rId15"/>
    <sheet name="基本养老征缴收入" sheetId="16" r:id="rId16"/>
    <sheet name="退休人员基本养老待遇支出" sheetId="17" r:id="rId17"/>
    <sheet name="执行数审核" sheetId="18" r:id="rId18"/>
    <sheet name="预算数审核" sheetId="19" r:id="rId19"/>
  </sheets>
  <definedNames/>
  <calcPr fullCalcOnLoad="1"/>
</workbook>
</file>

<file path=xl/sharedStrings.xml><?xml version="1.0" encoding="utf-8"?>
<sst xmlns="http://schemas.openxmlformats.org/spreadsheetml/2006/main" count="2240" uniqueCount="788">
  <si>
    <t xml:space="preserve">金额单位：元    </t>
  </si>
  <si>
    <t>是</t>
  </si>
  <si>
    <t>F1=D1÷B1</t>
  </si>
  <si>
    <t>序号</t>
  </si>
  <si>
    <t xml:space="preserve">      （2）本年补缴以前年度欠费</t>
  </si>
  <si>
    <t>十二、省级平衡公式</t>
  </si>
  <si>
    <t>2018年初已退休人员基本养老待遇支出</t>
  </si>
  <si>
    <t>L9</t>
  </si>
  <si>
    <t>四、其他支出</t>
  </si>
  <si>
    <t>年</t>
  </si>
  <si>
    <t xml:space="preserve">    4.1.2 财政补贴收入</t>
  </si>
  <si>
    <t>十一、本年收入合计</t>
  </si>
  <si>
    <t>F2</t>
  </si>
  <si>
    <t>2018年前三季度死亡退休人数</t>
  </si>
  <si>
    <t>Q3</t>
  </si>
  <si>
    <t>2017年年初欠费</t>
  </si>
  <si>
    <t>缴费基数总额
（合计数为个人基数总额）</t>
  </si>
  <si>
    <t>一、上年结余核对</t>
  </si>
  <si>
    <t>K0=K9÷K1-1</t>
  </si>
  <si>
    <t xml:space="preserve">  (二)缴费基数总额</t>
  </si>
  <si>
    <t>七、上解上级支出</t>
  </si>
  <si>
    <t xml:space="preserve">          财政对困难人员代缴收入</t>
  </si>
  <si>
    <t xml:space="preserve">    4.3   缴费人数占在职参保人数比例(%)</t>
  </si>
  <si>
    <t xml:space="preserve">    1.1.4 预缴收入</t>
  </si>
  <si>
    <t>（二）实际缴费人数</t>
  </si>
  <si>
    <t>十二、补助下级支出</t>
  </si>
  <si>
    <t>-</t>
  </si>
  <si>
    <t>B2</t>
  </si>
  <si>
    <t>一、企业职工基本养老保险</t>
  </si>
  <si>
    <t xml:space="preserve">    4.2.3 单位职工缴费人数占总缴费人数比例(%)</t>
  </si>
  <si>
    <t>一、职工基本医疗保险</t>
  </si>
  <si>
    <t xml:space="preserve">    3.3.3 实际缴费人数</t>
  </si>
  <si>
    <t>D9</t>
  </si>
  <si>
    <t>E2=A2×C1×12</t>
  </si>
  <si>
    <t>Q0=Q9÷Q1-1</t>
  </si>
  <si>
    <t xml:space="preserve">      其中：个人缴费标准</t>
  </si>
  <si>
    <t>2019年工伤保险基金预算表</t>
  </si>
  <si>
    <t>A8=A2-A4÷2+A6÷2</t>
  </si>
  <si>
    <t>缴费率</t>
  </si>
  <si>
    <t xml:space="preserve">  (二)缴费标准</t>
  </si>
  <si>
    <t>二、其他支出</t>
  </si>
  <si>
    <t xml:space="preserve">    其中：中央调剂资金支出(省级专用）</t>
  </si>
  <si>
    <t xml:space="preserve">    3.3.1 参保人数</t>
  </si>
  <si>
    <t>预算执行率(%)</t>
  </si>
  <si>
    <t>下限</t>
  </si>
  <si>
    <t>填报2018年退休人数全年平均数</t>
  </si>
  <si>
    <t>六、本年支出小计</t>
  </si>
  <si>
    <t xml:space="preserve">金额单位：元 </t>
  </si>
  <si>
    <t>数据来源或测算公式</t>
  </si>
  <si>
    <t>八、其他费用支出</t>
  </si>
  <si>
    <t>八、下级上解收入</t>
  </si>
  <si>
    <t>五、职工基本医疗保险基金预算表...........................................................</t>
  </si>
  <si>
    <t>当期征缴收入</t>
  </si>
  <si>
    <t>[单位职工缴费人数占在职参保人数比例]=[单位职工实际缴费人数]÷[单位职工在职参保人数]</t>
  </si>
  <si>
    <t>C2=C3÷A3÷12</t>
  </si>
  <si>
    <t>十五、本年收支结余</t>
  </si>
  <si>
    <t>三、工伤预防费用支出</t>
  </si>
  <si>
    <t>社预04表</t>
  </si>
  <si>
    <t xml:space="preserve">    1.1.3 一次性补缴收入</t>
  </si>
  <si>
    <t>A3=A4÷A5</t>
  </si>
  <si>
    <t>三、城乡居民基本养老保险基金预算表...........................................................</t>
  </si>
  <si>
    <t>N0=N9÷N1-1</t>
  </si>
  <si>
    <t>三、利息收入</t>
  </si>
  <si>
    <t xml:space="preserve">           2、利息收入</t>
  </si>
  <si>
    <t>E3=A4×C1×6</t>
  </si>
  <si>
    <t>七、下级上解收入</t>
  </si>
  <si>
    <t>105.00%</t>
  </si>
  <si>
    <t>2019年预算数</t>
  </si>
  <si>
    <t>2017决算收支表</t>
  </si>
  <si>
    <t>清欠收入</t>
  </si>
  <si>
    <t xml:space="preserve">    其中：单位缴费</t>
  </si>
  <si>
    <t xml:space="preserve">           3、转移支出</t>
  </si>
  <si>
    <t>[离休人数]不应再有增长</t>
  </si>
  <si>
    <t>近年清欠收入占年初欠费比例</t>
  </si>
  <si>
    <t>D3</t>
  </si>
  <si>
    <t xml:space="preserve">  (四)本年补缴以前年度欠费</t>
  </si>
  <si>
    <t xml:space="preserve">    （1）当年新增退休退职人员</t>
  </si>
  <si>
    <t>第 9 页</t>
  </si>
  <si>
    <t xml:space="preserve">     其中：离休金</t>
  </si>
  <si>
    <t>二、企业职工基本养老保险基金预算表...........................................................</t>
  </si>
  <si>
    <t xml:space="preserve">    6.1   供养比(%)</t>
  </si>
  <si>
    <t>T1=N1+P1+R1</t>
  </si>
  <si>
    <t>测算项目</t>
  </si>
  <si>
    <t>二、工伤保险</t>
  </si>
  <si>
    <t>[应缴缴费率]=[当期应缴收入]÷[个人缴费基数总额]</t>
  </si>
  <si>
    <t>2017年决算数</t>
  </si>
  <si>
    <t xml:space="preserve">     3.本年预缴以后年度基本养老保险费</t>
  </si>
  <si>
    <t>财务负责人 （章）：</t>
  </si>
  <si>
    <t>五、职业介绍补贴支出</t>
  </si>
  <si>
    <t>[实现医保全覆盖地区不再列支医疗补助金]如有数据请核实</t>
  </si>
  <si>
    <t xml:space="preserve">    1.2.1 利息收入</t>
  </si>
  <si>
    <t>2016年决算基础资料表</t>
  </si>
  <si>
    <t>填报结果</t>
  </si>
  <si>
    <t>　  3.缴费基数总额</t>
  </si>
  <si>
    <t>T0=T9÷T1-1</t>
  </si>
  <si>
    <t>Q9</t>
  </si>
  <si>
    <t>2019年基本养老保险基础资料表</t>
  </si>
  <si>
    <t xml:space="preserve">          集体扶持收入</t>
  </si>
  <si>
    <t>[实缴当期收入]=[缴纳当年基本养老保险费]</t>
  </si>
  <si>
    <t>B6</t>
  </si>
  <si>
    <t>元/年·人</t>
  </si>
  <si>
    <t>财务负责人（章）：</t>
  </si>
  <si>
    <t>2017年算收支表</t>
  </si>
  <si>
    <t xml:space="preserve">      2.退休人员</t>
  </si>
  <si>
    <t>八、上解上级支出</t>
  </si>
  <si>
    <t xml:space="preserve">    4.1.1 个人身份参保人数</t>
  </si>
  <si>
    <t>2019年预算收支表</t>
  </si>
  <si>
    <t>六、稳定岗位补贴支出</t>
  </si>
  <si>
    <t xml:space="preserve">           3、财政补贴收入</t>
  </si>
  <si>
    <t>退休人员月人均养老待遇</t>
  </si>
  <si>
    <t xml:space="preserve">    1.2.2 委托投资收益</t>
  </si>
  <si>
    <t>Y</t>
  </si>
  <si>
    <t>F0=F9÷F1-1</t>
  </si>
  <si>
    <t>　  1.在职职工</t>
  </si>
  <si>
    <t>增减率(%)</t>
  </si>
  <si>
    <t>J0</t>
  </si>
  <si>
    <t>2018年第三季度季报基础资料表</t>
  </si>
  <si>
    <t xml:space="preserve">           4、中央调剂基金支出（中央专用）</t>
  </si>
  <si>
    <t>城乡居民基本养老保险基金</t>
  </si>
  <si>
    <t>社预01表</t>
  </si>
  <si>
    <t>R1=(N1+P1)÷(1-R2)-(N1+P1)</t>
  </si>
  <si>
    <t>人月</t>
  </si>
  <si>
    <t>人力资源社会保障（厅）局负责人（章）：</t>
  </si>
  <si>
    <t>[人均个人身份缴费基数占社平]=[人均个人身份缴费基数]÷[统筹地区社会平均工资]</t>
  </si>
  <si>
    <t xml:space="preserve">  (六)享受技能提升补贴人数</t>
  </si>
  <si>
    <t xml:space="preserve">    5.1.2 以个人身份参保人员缴费基数总额</t>
  </si>
  <si>
    <t>2018第3季度平均缴费人数上年同期累计完成数</t>
  </si>
  <si>
    <t xml:space="preserve">  (六)一次性补缴以前年度基本医疗保险费</t>
  </si>
  <si>
    <t>二、机关事业单位基本养老保险</t>
  </si>
  <si>
    <t>B3=A4÷A2</t>
  </si>
  <si>
    <t>O3=((K6÷O4)+(O6÷O5))÷2</t>
  </si>
  <si>
    <t>N0</t>
  </si>
  <si>
    <t xml:space="preserve">  (三)全年领取失业保险金人数</t>
  </si>
  <si>
    <t>2018第3季度平均缴费人数累计完成数</t>
  </si>
  <si>
    <t>一、基础养老金支出</t>
  </si>
  <si>
    <t xml:space="preserve">    5.3   人均个人身份缴费基数</t>
  </si>
  <si>
    <t>差额</t>
  </si>
  <si>
    <t>2017年决算年末滚存结余</t>
  </si>
  <si>
    <t xml:space="preserve">    3.2   累计结余情况</t>
  </si>
  <si>
    <t>B0</t>
  </si>
  <si>
    <t>（七）统筹地区社会平均工资</t>
  </si>
  <si>
    <t xml:space="preserve">    1.1.5.5 欠费增幅</t>
  </si>
  <si>
    <t>2018新增退休人数</t>
  </si>
  <si>
    <t>　　2.个人</t>
  </si>
  <si>
    <t>十、年末滚存结余</t>
  </si>
  <si>
    <t>Q1</t>
  </si>
  <si>
    <t>F0</t>
  </si>
  <si>
    <t>2019年月人均基本养老待遇增幅</t>
  </si>
  <si>
    <t>第 12 页</t>
  </si>
  <si>
    <t>元/年.人</t>
  </si>
  <si>
    <t>2018年个人缴费率</t>
  </si>
  <si>
    <t xml:space="preserve">    2019 年 社 会 保 险 基 金 预 算</t>
  </si>
  <si>
    <t xml:space="preserve">    5.4   人均单位职工缴费基数</t>
  </si>
  <si>
    <t>B4</t>
  </si>
  <si>
    <t>工伤保险基金</t>
  </si>
  <si>
    <t>80.00%</t>
  </si>
  <si>
    <t>65.00%</t>
  </si>
  <si>
    <t>是否审核</t>
  </si>
  <si>
    <t>L1</t>
  </si>
  <si>
    <t>经办人（章）：</t>
  </si>
  <si>
    <t>一、收入情况</t>
  </si>
  <si>
    <t>2018年年末欠费</t>
  </si>
  <si>
    <t>C0=C9÷C1-1</t>
  </si>
  <si>
    <t xml:space="preserve">    其中：中央调剂资金收入(省级专用）</t>
  </si>
  <si>
    <t>2017年清欠收入</t>
  </si>
  <si>
    <t xml:space="preserve">   (一)参保人数</t>
  </si>
  <si>
    <t>%</t>
  </si>
  <si>
    <t xml:space="preserve">          个人缴费</t>
  </si>
  <si>
    <t>[清欠比例]=[补缴以前年度欠费收入]÷[年初欠费]</t>
  </si>
  <si>
    <t>审核系数</t>
  </si>
  <si>
    <t>F4</t>
  </si>
  <si>
    <t>Q5</t>
  </si>
  <si>
    <t>当期应征收入</t>
  </si>
  <si>
    <t>H1</t>
  </si>
  <si>
    <t xml:space="preserve">    2.人均筹资标准</t>
  </si>
  <si>
    <t xml:space="preserve"> 　 （2）当年死亡退休退职人员</t>
  </si>
  <si>
    <t xml:space="preserve">    4.3.2 在职人数</t>
  </si>
  <si>
    <t>九、年末滚存结余</t>
  </si>
  <si>
    <t xml:space="preserve">    5.5   统筹地区社会平均工资</t>
  </si>
  <si>
    <t>五、基数情况</t>
  </si>
  <si>
    <t xml:space="preserve">        其中：生育保险与职工基本医疗保险合并实施人数</t>
  </si>
  <si>
    <t>[单位职工实际缴费人数]=[实际缴费人数]-[个人身份实际缴费人数]</t>
  </si>
  <si>
    <t>S0</t>
  </si>
  <si>
    <t>D1</t>
  </si>
  <si>
    <t>第 10 页</t>
  </si>
  <si>
    <t>（一）16－59周岁参保缴费人数</t>
  </si>
  <si>
    <t xml:space="preserve">    3.3   年末基金支付能力(月)</t>
  </si>
  <si>
    <t>5.00%</t>
  </si>
  <si>
    <t>　  　 　 门诊支出</t>
  </si>
  <si>
    <t>九、本年支出合计</t>
  </si>
  <si>
    <t>[人均单位职工缴费基数占社平]=[人均单位职工缴费基数]÷[统筹地区社会平均工资]</t>
  </si>
  <si>
    <t>退休人数年末数</t>
  </si>
  <si>
    <t>[单位职工个人缴费基数总额]=[个人基数总额]-[个人身份基数总额]</t>
  </si>
  <si>
    <t xml:space="preserve">    1.2.4 利息收益率(%)</t>
  </si>
  <si>
    <t>D1=C1×（D2+1）</t>
  </si>
  <si>
    <t>M9</t>
  </si>
  <si>
    <t>一、基本医疗保险待遇支出</t>
  </si>
  <si>
    <t>十、本年收支结余</t>
  </si>
  <si>
    <t>征缴总收入</t>
  </si>
  <si>
    <t>十二、中央平衡公式</t>
  </si>
  <si>
    <t>P3</t>
  </si>
  <si>
    <t>G2</t>
  </si>
  <si>
    <t xml:space="preserve">    2.2.1 人均丧葬抚恤补助支出</t>
  </si>
  <si>
    <t>2018年调整预算数</t>
  </si>
  <si>
    <t>五、补助下级支出</t>
  </si>
  <si>
    <t>I9</t>
  </si>
  <si>
    <t xml:space="preserve">    1.1.2 实缴当期收入</t>
  </si>
  <si>
    <t>二、与调整预算数比照（无调整预算则比照预算数）</t>
  </si>
  <si>
    <t>2017年年末欠费</t>
  </si>
  <si>
    <t xml:space="preserve">        1.单位</t>
  </si>
  <si>
    <t xml:space="preserve">     其中：滞纳金</t>
  </si>
  <si>
    <t>C2</t>
  </si>
  <si>
    <t xml:space="preserve">  (四)享受生育津贴人次数</t>
  </si>
  <si>
    <t>六、其他收入</t>
  </si>
  <si>
    <t>2019年企业职工基本养老保险基金预算表</t>
  </si>
  <si>
    <t>[基金总收益率]=([利息收入]+[委托投资收益])÷(([上年结余]+[年末滚存结余])÷2)</t>
  </si>
  <si>
    <t xml:space="preserve">    4.3.5 离休人数</t>
  </si>
  <si>
    <t>2018年月人均基本养老待遇增量</t>
  </si>
  <si>
    <t>2019年个人缴费率</t>
  </si>
  <si>
    <t xml:space="preserve">  (四)代缴医疗保险人月数</t>
  </si>
  <si>
    <t>三、新型农村合作医疗</t>
  </si>
  <si>
    <t>E9</t>
  </si>
  <si>
    <t>职工基本医疗保险基金</t>
  </si>
  <si>
    <t>需手填数据，全国占比</t>
  </si>
  <si>
    <t>近年缴费基数总额综合增长率</t>
  </si>
  <si>
    <t xml:space="preserve">  (三)享受生育医疗费报销人次数</t>
  </si>
  <si>
    <t xml:space="preserve"> (三)缴费基数总额</t>
  </si>
  <si>
    <t>医疗保险个人账户基金</t>
  </si>
  <si>
    <t>医疗保障局负责人（章）：</t>
  </si>
  <si>
    <t>O2</t>
  </si>
  <si>
    <t xml:space="preserve">      1.在职职工</t>
  </si>
  <si>
    <t xml:space="preserve">           8、中央调剂基金收入（中央专用)</t>
  </si>
  <si>
    <t>A7</t>
  </si>
  <si>
    <t>五、转移收入</t>
  </si>
  <si>
    <t>统筹地区社会平均工资应在合理区间</t>
  </si>
  <si>
    <t xml:space="preserve">    2.4   转移支出</t>
  </si>
  <si>
    <t>A6=A7÷0.75</t>
  </si>
  <si>
    <t>A9</t>
  </si>
  <si>
    <t>二、集体补助收入</t>
  </si>
  <si>
    <t>六、城乡居民基本医疗保险基金预算表.....................................................</t>
  </si>
  <si>
    <t>0.00%</t>
  </si>
  <si>
    <t>C9=E9÷A9</t>
  </si>
  <si>
    <t xml:space="preserve">    4.4.3 以个人身份参保缴费人员缴费基数总额</t>
  </si>
  <si>
    <t>K2</t>
  </si>
  <si>
    <t>人均缴费基数</t>
  </si>
  <si>
    <t>2019年退休人员基本养老待遇支出审核表</t>
  </si>
  <si>
    <t>L0=L9÷L1-1</t>
  </si>
  <si>
    <t xml:space="preserve">    4.2.1 个人身份实际缴费人数</t>
  </si>
  <si>
    <t>A4=A5÷0.75</t>
  </si>
  <si>
    <t>K8</t>
  </si>
  <si>
    <t>九、上级补助收入</t>
  </si>
  <si>
    <t>A3</t>
  </si>
  <si>
    <t>"[缴费人数占在职参保人数比例]=[个人身份实际缴费人数]÷[实际缴费人数]"</t>
  </si>
  <si>
    <t>O6</t>
  </si>
  <si>
    <t>2019年预算基础资料表</t>
  </si>
  <si>
    <t>十二、失业保险、工伤保险、生育保险基础资料表.....................................................</t>
  </si>
  <si>
    <t>F1=F2-F3+F4</t>
  </si>
  <si>
    <t>B2=(A1÷A5+(A1÷B3)^(1/3))÷2-1</t>
  </si>
  <si>
    <t>20.00%</t>
  </si>
  <si>
    <t>2018年前三季度新增退休人数</t>
  </si>
  <si>
    <t>2017年当期应征收入</t>
  </si>
  <si>
    <t>2017年新增欠费占当期应征收入比例</t>
  </si>
  <si>
    <t>九、本年收支结余</t>
  </si>
  <si>
    <t>[年末基金支付能力(月)]=[年末滚存结余]÷[本年支出小计]×12</t>
  </si>
  <si>
    <t xml:space="preserve">    1.1   保险费收入</t>
  </si>
  <si>
    <t>E3</t>
  </si>
  <si>
    <t>S0=S9÷S1-1</t>
  </si>
  <si>
    <t>R2</t>
  </si>
  <si>
    <t>K6</t>
  </si>
  <si>
    <t xml:space="preserve">    4.1.2 单位职工在职参保人数</t>
  </si>
  <si>
    <t>T9</t>
  </si>
  <si>
    <t>I0=I9÷I1-1</t>
  </si>
  <si>
    <t>四、合并实施的城乡居民基本医疗保险</t>
  </si>
  <si>
    <t>二、医疗补助金支出</t>
  </si>
  <si>
    <t>八、失业保险基金预算表.......................................................</t>
  </si>
  <si>
    <t>2019预算收支表</t>
  </si>
  <si>
    <t>R2=((Q1÷(M1+O1+Q1))+(K7÷Q3))÷2</t>
  </si>
  <si>
    <t>2016年清欠收入</t>
  </si>
  <si>
    <t>十一、基本医疗保险基础资料表.....................................................</t>
  </si>
  <si>
    <t>一、工伤保险待遇支出</t>
  </si>
  <si>
    <t>四、财政补贴收入</t>
  </si>
  <si>
    <t>一次性补缴与预缴收入</t>
  </si>
  <si>
    <t>P9</t>
  </si>
  <si>
    <t>七、补助下级支出</t>
  </si>
  <si>
    <t>2017年决算补充资料表</t>
  </si>
  <si>
    <t>城镇居民基本医疗
保险基金</t>
  </si>
  <si>
    <t xml:space="preserve">  (五)本年预缴以后年度基本医疗保险费</t>
  </si>
  <si>
    <t>一、工伤保险费收入</t>
  </si>
  <si>
    <t xml:space="preserve">    4.3.2 单位职工缴费人数占单位职工在职参保人数比例(%)</t>
  </si>
  <si>
    <t>联   系   电   话：</t>
  </si>
  <si>
    <t>三、财政补贴收入</t>
  </si>
  <si>
    <t>合计</t>
  </si>
  <si>
    <t xml:space="preserve">    2.职工个人缴费费率</t>
  </si>
  <si>
    <t>六、上级补助收入</t>
  </si>
  <si>
    <t>小计</t>
  </si>
  <si>
    <t>增幅(%)</t>
  </si>
  <si>
    <t>K0</t>
  </si>
  <si>
    <t xml:space="preserve">  (二)实际缴费人数</t>
  </si>
  <si>
    <t xml:space="preserve">    其中：中央调剂基金收入(中央专用）</t>
  </si>
  <si>
    <t>社预附01表</t>
  </si>
  <si>
    <t>E1=C1÷A1</t>
  </si>
  <si>
    <t>七、本年收入小计</t>
  </si>
  <si>
    <t>O0</t>
  </si>
  <si>
    <t>十、上年结余</t>
  </si>
  <si>
    <t xml:space="preserve">                 </t>
  </si>
  <si>
    <t xml:space="preserve">    1.1.5.2 补缴以前年度欠费收入</t>
  </si>
  <si>
    <t>A5</t>
  </si>
  <si>
    <t>第 7 页</t>
  </si>
  <si>
    <t>上限</t>
  </si>
  <si>
    <t>A0=A9÷A1-1</t>
  </si>
  <si>
    <t>计算结果</t>
  </si>
  <si>
    <t>城乡居民基本医疗保险基金</t>
  </si>
  <si>
    <t>财政厅（局）</t>
  </si>
  <si>
    <t>T1</t>
  </si>
  <si>
    <t>C0</t>
  </si>
  <si>
    <t>C1=C2÷C3</t>
  </si>
  <si>
    <t>机关事业单位基本养老保险基金</t>
  </si>
  <si>
    <t xml:space="preserve">    6.3.1 应缴缴费率(%)</t>
  </si>
  <si>
    <t>2016年年初欠费</t>
  </si>
  <si>
    <t>2019年失业保险、工伤保险、生育保险基础资料表</t>
  </si>
  <si>
    <t>第 5 页</t>
  </si>
  <si>
    <t>三、丧葬补助金支出</t>
  </si>
  <si>
    <t xml:space="preserve">    2.3   基本养老金支出</t>
  </si>
  <si>
    <t>P1</t>
  </si>
  <si>
    <t>[其他支出]如有数据应进行说明</t>
  </si>
  <si>
    <t>B5=A6÷B6-1</t>
  </si>
  <si>
    <t>D1=C1×（D2+1)</t>
  </si>
  <si>
    <t>N1=J1-L1</t>
  </si>
  <si>
    <t>合并实施的城乡居民
基本医疗保险基金</t>
  </si>
  <si>
    <t>十四、本年支出合计</t>
  </si>
  <si>
    <t>第 3 页</t>
  </si>
  <si>
    <t>M1</t>
  </si>
  <si>
    <t>C4</t>
  </si>
  <si>
    <t>[中央财政补贴收入]=[财政补贴收入]-[其中：本级财政补贴]</t>
  </si>
  <si>
    <t>社预05表</t>
  </si>
  <si>
    <t xml:space="preserve">                </t>
  </si>
  <si>
    <t xml:space="preserve">    3.1.2 财政补贴收入</t>
  </si>
  <si>
    <t>近年退休人员死亡率</t>
  </si>
  <si>
    <t>2019年新增退休人员基本养老待遇支出</t>
  </si>
  <si>
    <t>I1</t>
  </si>
  <si>
    <t>一、失业保险费收入</t>
  </si>
  <si>
    <t>单建统筹基金</t>
  </si>
  <si>
    <t>人民政府</t>
  </si>
  <si>
    <t xml:space="preserve">    4.3.1 个人身份缴费人数占个人身份参保人数比例(%)</t>
  </si>
  <si>
    <t>F4=B4×D1×6</t>
  </si>
  <si>
    <t>B4=A6×（B5+1）</t>
  </si>
  <si>
    <t>2019年城乡居民基本养老保险基金预算表</t>
  </si>
  <si>
    <t>2015年决算基础资料表</t>
  </si>
  <si>
    <t xml:space="preserve">    1.单位缴费费率</t>
  </si>
  <si>
    <t>三、转移支出</t>
  </si>
  <si>
    <t>[单位职工在职参保人数]=[在职职工数]-[个人身份参保人数]</t>
  </si>
  <si>
    <t>R0</t>
  </si>
  <si>
    <t>E1</t>
  </si>
  <si>
    <t>五、本年收入小计</t>
  </si>
  <si>
    <t xml:space="preserve">          对个人缴费的补贴收入</t>
  </si>
  <si>
    <t>第 1 页</t>
  </si>
  <si>
    <t>K4</t>
  </si>
  <si>
    <t xml:space="preserve">    3.退休退职人员</t>
  </si>
  <si>
    <t>医疗保障局</t>
  </si>
  <si>
    <t xml:space="preserve">    4.3.3 实际缴费人数</t>
  </si>
  <si>
    <t>2017决算基础资料表</t>
  </si>
  <si>
    <t>D0=D9÷D1-1</t>
  </si>
  <si>
    <t>A1</t>
  </si>
  <si>
    <t>八、本年收入合计</t>
  </si>
  <si>
    <t>四、机关事业单位基本养老保险基金预算表.....................................................</t>
  </si>
  <si>
    <t>日</t>
  </si>
  <si>
    <t>数据</t>
  </si>
  <si>
    <t>O4</t>
  </si>
  <si>
    <t>八、本年收入小计</t>
  </si>
  <si>
    <t>八、本年收支结余</t>
  </si>
  <si>
    <t xml:space="preserve">    4.2.1 基本养老金支出</t>
  </si>
  <si>
    <t>推算2019年退休人数全年平均数</t>
  </si>
  <si>
    <t>D2</t>
  </si>
  <si>
    <t xml:space="preserve">  其中：2018年当年数</t>
  </si>
  <si>
    <t xml:space="preserve">    1.3   财政补贴收入</t>
  </si>
  <si>
    <t>当期新增欠费</t>
  </si>
  <si>
    <t>测算数</t>
  </si>
  <si>
    <t>（三）缴费基数总额</t>
  </si>
  <si>
    <t>二、基本医疗保险费支出     (含医疗补助金支出)</t>
  </si>
  <si>
    <t>N9</t>
  </si>
  <si>
    <t>2016年决算收支表</t>
  </si>
  <si>
    <t>M1=I1-K1</t>
  </si>
  <si>
    <t>2017年一次性补缴与预缴收入</t>
  </si>
  <si>
    <t>　  1.参保人数</t>
  </si>
  <si>
    <t>2019年社保基金预算征缴收入审核表</t>
  </si>
  <si>
    <t>八、上级补助收入</t>
  </si>
  <si>
    <t>B7=A1-B2÷2+B4÷2</t>
  </si>
  <si>
    <t>　　2.离休人员</t>
  </si>
  <si>
    <t>单位：元</t>
  </si>
  <si>
    <t xml:space="preserve">    4.2.2 单位职工实际缴费人数</t>
  </si>
  <si>
    <t>B0=B9÷B7-1</t>
  </si>
  <si>
    <t>J9</t>
  </si>
  <si>
    <t>上年第3季度平均缴费人数占全年比例</t>
  </si>
  <si>
    <t>灵活就业</t>
  </si>
  <si>
    <t xml:space="preserve">社预审02表    </t>
  </si>
  <si>
    <t>B7</t>
  </si>
  <si>
    <t>三、城乡居民基本养老保险</t>
  </si>
  <si>
    <t>社预附02表</t>
  </si>
  <si>
    <t>F9=D9÷B9</t>
  </si>
  <si>
    <t>F9</t>
  </si>
  <si>
    <t>五、转移支出</t>
  </si>
  <si>
    <t xml:space="preserve">    3.1.1 基本养老保险费收入</t>
  </si>
  <si>
    <t>A1=A2-A4+A6</t>
  </si>
  <si>
    <t>元/年</t>
  </si>
  <si>
    <t>4.00%</t>
  </si>
  <si>
    <t>H2</t>
  </si>
  <si>
    <t xml:space="preserve">            财政补贴标准</t>
  </si>
  <si>
    <t xml:space="preserve"> (四)缴费率</t>
  </si>
  <si>
    <t>[单位职工参保人数占总在职人数比例]=[单位职工在职参保人数]÷[在职职工数]</t>
  </si>
  <si>
    <t>L1=J1×MIN(K2,K8)</t>
  </si>
  <si>
    <t>B9</t>
  </si>
  <si>
    <t>九、其他支出</t>
  </si>
  <si>
    <t xml:space="preserve">    2.欠费情况</t>
  </si>
  <si>
    <t>2019年职工基本医疗保险基金预算表</t>
  </si>
  <si>
    <t xml:space="preserve">    1.1.5.4 年末欠费</t>
  </si>
  <si>
    <t>说明</t>
  </si>
  <si>
    <t>2017年月人均基本养老待遇</t>
  </si>
  <si>
    <t>P2=((O1÷O2)+(K6÷O4))÷2</t>
  </si>
  <si>
    <t>B3</t>
  </si>
  <si>
    <t xml:space="preserve">    其中: 住院支出</t>
  </si>
  <si>
    <t>十一、年末滚存结余</t>
  </si>
  <si>
    <t>增减额</t>
  </si>
  <si>
    <t>需手填数据，与两部批准数一致</t>
  </si>
  <si>
    <t>2019年单位缴费率</t>
  </si>
  <si>
    <t>编制单位名称（章）：</t>
  </si>
  <si>
    <t xml:space="preserve">    1.1.1 应缴当期收入</t>
  </si>
  <si>
    <t>（五）以个人身份参保情况</t>
  </si>
  <si>
    <t xml:space="preserve">    其中：个人缴费收入</t>
  </si>
  <si>
    <t>F3</t>
  </si>
  <si>
    <t>Q2</t>
  </si>
  <si>
    <t>十一、本年支出小计</t>
  </si>
  <si>
    <t>附件1</t>
  </si>
  <si>
    <t>[个人缴费基数总额同单位和个人身份缴费基数总额之和的差异率]=[个人缴费基数总额]÷([单位缴费基数总额]+[个人身份缴费基数总额])-1</t>
  </si>
  <si>
    <t>90.00%</t>
  </si>
  <si>
    <t>一、生育医疗费用支出</t>
  </si>
  <si>
    <t>七、技能提升补贴支出</t>
  </si>
  <si>
    <t xml:space="preserve">      其中：对基础养老金的补贴收入</t>
  </si>
  <si>
    <t>近年前三季度缴费基数总额占全年比例</t>
  </si>
  <si>
    <t>填报数</t>
  </si>
  <si>
    <t>批准日期</t>
  </si>
  <si>
    <t xml:space="preserve">  (五)享受稳定岗位补贴企业参加失业保险人数</t>
  </si>
  <si>
    <t xml:space="preserve">      （3）本年新增欠费</t>
  </si>
  <si>
    <t>[缴费率]=[保险费收入]÷[个人缴费基数总额]</t>
  </si>
  <si>
    <t>项目说明</t>
  </si>
  <si>
    <t xml:space="preserve">      其中：政府按规定标准和参保（合）人数资助收入</t>
  </si>
  <si>
    <t>--</t>
  </si>
  <si>
    <t>B0=B9÷B1-1</t>
  </si>
  <si>
    <t>近年平均缴费人数综合增长率</t>
  </si>
  <si>
    <t>2019年失业保险基金预算表</t>
  </si>
  <si>
    <t>社预06表</t>
  </si>
  <si>
    <t xml:space="preserve">    2.2   丧葬抚恤补助支出</t>
  </si>
  <si>
    <t>推算2018年退休人员全年平均数</t>
  </si>
  <si>
    <t>六、本年收入小计</t>
  </si>
  <si>
    <t>2017年退休人员基本养老待遇支出</t>
  </si>
  <si>
    <t>十六、年末滚存结余</t>
  </si>
  <si>
    <t>[其他收入]如有数据应说明</t>
  </si>
  <si>
    <t xml:space="preserve">    4.3.1 参保人数</t>
  </si>
  <si>
    <t>2017年保险费收入</t>
  </si>
  <si>
    <t>第 11 页</t>
  </si>
  <si>
    <t>[个人身份缴费人数占在职参保人数比例]=[个人身份实际缴费人数]÷[个人身份参保人数]</t>
  </si>
  <si>
    <t>S9</t>
  </si>
  <si>
    <t>2017年征缴总收入</t>
  </si>
  <si>
    <t>七、上级补助收入</t>
  </si>
  <si>
    <t xml:space="preserve">    3.3.4 退休退职人数</t>
  </si>
  <si>
    <t>A0=A9÷A8-1</t>
  </si>
  <si>
    <t>Q4</t>
  </si>
  <si>
    <t>一、缴费收入</t>
  </si>
  <si>
    <t>D2=(C1÷C5+(C1÷D3)^(1/3))÷2-1</t>
  </si>
  <si>
    <t>六、补助下级支出</t>
  </si>
  <si>
    <t xml:space="preserve">  (一)参保缴费年末人数</t>
  </si>
  <si>
    <t>报送日期</t>
  </si>
  <si>
    <t>2016年一次性补缴与预缴收入</t>
  </si>
  <si>
    <t xml:space="preserve">        2.个人</t>
  </si>
  <si>
    <t xml:space="preserve">      4.一次性补缴以前年度基本养老保险费</t>
  </si>
  <si>
    <t>卫生计生委（卫生厅局）负责人（章）：</t>
  </si>
  <si>
    <t>2019年退休死亡人数</t>
  </si>
  <si>
    <t>O1=O2×O3</t>
  </si>
  <si>
    <t>[人均养老金支出]=[基本养老金支出]÷[离退休人数]</t>
  </si>
  <si>
    <t>三、基金结余</t>
  </si>
  <si>
    <t>B5</t>
  </si>
  <si>
    <t>2017年退休人数全年平均数</t>
  </si>
  <si>
    <t>P0=P9÷P1-1</t>
  </si>
  <si>
    <t>J1=B1×F1×(H1+H2)</t>
  </si>
  <si>
    <t>元</t>
  </si>
  <si>
    <t>忻州市宁武县</t>
  </si>
  <si>
    <t>E1=E2-E3+E4</t>
  </si>
  <si>
    <t>L0</t>
  </si>
  <si>
    <t>K3=K4-K6-K7+K5</t>
  </si>
  <si>
    <t>2017年平均缴费人数</t>
  </si>
  <si>
    <t>人</t>
  </si>
  <si>
    <t>十一、上年结余</t>
  </si>
  <si>
    <t>经  办  人 （章）：</t>
  </si>
  <si>
    <t xml:space="preserve">    3.2.1 基本养老金支出</t>
  </si>
  <si>
    <t xml:space="preserve">    1.缴纳当年养老保险费</t>
  </si>
  <si>
    <t xml:space="preserve">    其中： 1、保险费收入</t>
  </si>
  <si>
    <t>一、收入</t>
  </si>
  <si>
    <t>报   出   日   期：</t>
  </si>
  <si>
    <t>四、人员情况</t>
  </si>
  <si>
    <t>2019年基本医疗保险基础资料表</t>
  </si>
  <si>
    <t>社预03表</t>
  </si>
  <si>
    <t xml:space="preserve">    2.1.1 人均养老金支出</t>
  </si>
  <si>
    <t xml:space="preserve">社预审01表 </t>
  </si>
  <si>
    <t>近年清欠收入占年初累计欠费比例</t>
  </si>
  <si>
    <t>B1=A1×(B2+1)</t>
  </si>
  <si>
    <t>社预08表</t>
  </si>
  <si>
    <t>[供养比]=[在职人数]÷[离退休人数]</t>
  </si>
  <si>
    <t xml:space="preserve">    3.3.2 在职人数</t>
  </si>
  <si>
    <t>2019年初已退休人员基本养老待遇支出</t>
  </si>
  <si>
    <t>P1=P2×P3</t>
  </si>
  <si>
    <t>J0=J9÷J1-1</t>
  </si>
  <si>
    <t>九、本年收入合计</t>
  </si>
  <si>
    <t>一、基本养老保险费收入</t>
  </si>
  <si>
    <t>[人均个人身份缴费基数]=[个人身份缴费基数总额]÷[个人身份实际缴费人数]</t>
  </si>
  <si>
    <t xml:space="preserve">    3.4.2 个人缴费基数总额</t>
  </si>
  <si>
    <t>2019年社会保险基金预算预计执行数核对分析</t>
  </si>
  <si>
    <t>B2=A1×B3</t>
  </si>
  <si>
    <t xml:space="preserve">    3.以个人身份参保缴费费率</t>
  </si>
  <si>
    <t>2018年1-3季度累计执行数</t>
  </si>
  <si>
    <t>S1</t>
  </si>
  <si>
    <t>D0</t>
  </si>
  <si>
    <t xml:space="preserve">  其中：本级财政补助</t>
  </si>
  <si>
    <t>一、基本养老金支出</t>
  </si>
  <si>
    <t>[人均个人缴费基数占社平]=[人均个人缴费基数]÷[统筹地区社会平均工资]</t>
  </si>
  <si>
    <t xml:space="preserve">    3.2.2 丧葬抚恤补助支出</t>
  </si>
  <si>
    <t>是否审核通过</t>
  </si>
  <si>
    <t>2018第3季度缴费基数总额上年同期累计完成数</t>
  </si>
  <si>
    <t>一、生育保险费收入</t>
  </si>
  <si>
    <t>N1</t>
  </si>
  <si>
    <t>2017年新增欠费</t>
  </si>
  <si>
    <t>2017年缴费基数总额</t>
  </si>
  <si>
    <t>[人均单位职工缴费基数]=[单位职工个人缴费基数总额]÷[单位职工实际缴费人数]</t>
  </si>
  <si>
    <t>2018年预算基础资料表</t>
  </si>
  <si>
    <t>第 8 页</t>
  </si>
  <si>
    <t xml:space="preserve">    5.1   个人缴费基数总额</t>
  </si>
  <si>
    <t>近年新增退休人数增长率</t>
  </si>
  <si>
    <t xml:space="preserve">           5、其他收入</t>
  </si>
  <si>
    <t xml:space="preserve">    4.1.1 基本养老保险费收入</t>
  </si>
  <si>
    <t xml:space="preserve">    其中：本级财政补助</t>
  </si>
  <si>
    <t>2018年预计执行数</t>
  </si>
  <si>
    <t xml:space="preserve">    1.1   上年结余核对</t>
  </si>
  <si>
    <t>J1</t>
  </si>
  <si>
    <t>新型农村合作
医疗基金</t>
  </si>
  <si>
    <t>三、本年收支结余</t>
  </si>
  <si>
    <t xml:space="preserve">    1.2.3 基金总收益率(%)</t>
  </si>
  <si>
    <t xml:space="preserve">    4.4.1 单位缴费基数总额</t>
  </si>
  <si>
    <t>职工个人</t>
  </si>
  <si>
    <t>　　其中：医疗待遇支出</t>
  </si>
  <si>
    <t>二、个人账户养老金支出</t>
  </si>
  <si>
    <t>Q0</t>
  </si>
  <si>
    <t>F1</t>
  </si>
  <si>
    <t>2017年第三季度季报基础资料表</t>
  </si>
  <si>
    <t>退休人员基本养老待遇支出</t>
  </si>
  <si>
    <t>2018年死亡退休人数</t>
  </si>
  <si>
    <t>历年一次性补缴与预缴收入占征缴总收入比重</t>
  </si>
  <si>
    <t>15%</t>
  </si>
  <si>
    <t>十、转移支出</t>
  </si>
  <si>
    <t>2019年社会保险基金预算总表</t>
  </si>
  <si>
    <t xml:space="preserve">    5.2   人均个人缴费基数</t>
  </si>
  <si>
    <t xml:space="preserve">    5.1.4 个人缴费基数总额同单位和个人身份缴费基数总额之和的差异率(%)</t>
  </si>
  <si>
    <t xml:space="preserve">    2.3   其他支出</t>
  </si>
  <si>
    <t xml:space="preserve">    1.1.5 清欠情况</t>
  </si>
  <si>
    <t xml:space="preserve">          生育津贴支出</t>
  </si>
  <si>
    <t xml:space="preserve">    5.3.1 人均个人身份缴费基数占社平(%)</t>
  </si>
  <si>
    <t>O0=O9÷O1-1</t>
  </si>
  <si>
    <t>B1</t>
  </si>
  <si>
    <t>十三、上解上级支出</t>
  </si>
  <si>
    <t>A1=A2÷A3</t>
  </si>
  <si>
    <t>十、本年收入合计</t>
  </si>
  <si>
    <t xml:space="preserve">    5.4.1 人均单位职工缴费基数占社平(%)</t>
  </si>
  <si>
    <t xml:space="preserve">   (二)缴费基数总额</t>
  </si>
  <si>
    <t>[应缴当期收入]=[缴纳当年基本养老保险费]+[当年新增欠费]</t>
  </si>
  <si>
    <t>E2</t>
  </si>
  <si>
    <t>三、丧葬抚恤补助支出</t>
  </si>
  <si>
    <t>K7</t>
  </si>
  <si>
    <t>四、其他收入</t>
  </si>
  <si>
    <t>五、委托投资收益</t>
  </si>
  <si>
    <t>十、基本养老保险基础资料表.....................................................</t>
  </si>
  <si>
    <t xml:space="preserve">    5.1.5 单位职工个人缴费基数总额占个人缴费基数总额比例(%)</t>
  </si>
  <si>
    <t>O9</t>
  </si>
  <si>
    <t>第 6 页</t>
  </si>
  <si>
    <t>一、社会保险基金预算总表...............................................................</t>
  </si>
  <si>
    <t>二、支出情况</t>
  </si>
  <si>
    <t xml:space="preserve">    1.4   其他收入</t>
  </si>
  <si>
    <t>一、基本医疗保险费收入</t>
  </si>
  <si>
    <t>六、转移收入</t>
  </si>
  <si>
    <t xml:space="preserve">企业职工基本养老保险基金
</t>
  </si>
  <si>
    <t>[利息收益率]=[利息收入]÷(([上年结余]+[年末滚存结余])÷2)</t>
  </si>
  <si>
    <t>A2</t>
  </si>
  <si>
    <t>十二、上年结余</t>
  </si>
  <si>
    <t>三、生育保险</t>
  </si>
  <si>
    <t xml:space="preserve">    6.2   替代率(%)</t>
  </si>
  <si>
    <t xml:space="preserve">    1.1.5.6 清欠比例</t>
  </si>
  <si>
    <t>K9</t>
  </si>
  <si>
    <t>2015年平均缴费人数</t>
  </si>
  <si>
    <t xml:space="preserve">           6、转移收入</t>
  </si>
  <si>
    <t xml:space="preserve">    1.1.5.1 年初欠费</t>
  </si>
  <si>
    <t>四、与上年决算数比照</t>
  </si>
  <si>
    <t>C3=C4÷C5</t>
  </si>
  <si>
    <t xml:space="preserve">           4、委托投资收益</t>
  </si>
  <si>
    <t>卫生计生委（卫生厅局）</t>
  </si>
  <si>
    <t xml:space="preserve">    其中： 1、社会保险待遇支出</t>
  </si>
  <si>
    <t>否</t>
  </si>
  <si>
    <t xml:space="preserve">      （1）上年末累计欠费</t>
  </si>
  <si>
    <t>二、生育津贴支出</t>
  </si>
  <si>
    <t>第 4 页</t>
  </si>
  <si>
    <t>四、委托投资收益</t>
  </si>
  <si>
    <t>（四）缴费率</t>
  </si>
  <si>
    <t>　　1.单位</t>
  </si>
  <si>
    <t>[人均丧葬抚恤补助支出]=[丧葬抚恤补助支出]÷[当年死亡退休退职人员]</t>
  </si>
  <si>
    <t>C1=C2+C4</t>
  </si>
  <si>
    <t>P2=O2-O1+K1</t>
  </si>
  <si>
    <t>基本医疗保险统筹基金</t>
  </si>
  <si>
    <t>社预09表</t>
  </si>
  <si>
    <t>填报2019年退休人数全年平均数</t>
  </si>
  <si>
    <t xml:space="preserve"> (二)实际缴费人数</t>
  </si>
  <si>
    <t>2019年城乡居民基本医疗保险基金预算表</t>
  </si>
  <si>
    <t xml:space="preserve">   其中：中央调剂基金支出(中央专用）</t>
  </si>
  <si>
    <t>七、工伤保险基金预算表.................................................</t>
  </si>
  <si>
    <t>社预02表</t>
  </si>
  <si>
    <t>C9</t>
  </si>
  <si>
    <t xml:space="preserve">    其中：住院支出</t>
  </si>
  <si>
    <t>十、下级上解收入</t>
  </si>
  <si>
    <t>五、其他收入</t>
  </si>
  <si>
    <t xml:space="preserve">    4.5   离休人数</t>
  </si>
  <si>
    <t xml:space="preserve">      （4）年末累计欠费</t>
  </si>
  <si>
    <t>E0=E9÷E1-1</t>
  </si>
  <si>
    <t>C3</t>
  </si>
  <si>
    <t xml:space="preserve">    1.覆盖人数</t>
  </si>
  <si>
    <t xml:space="preserve">    2.2   医疗补助金支出</t>
  </si>
  <si>
    <t xml:space="preserve">    5.1.1 单位缴费基数总额</t>
  </si>
  <si>
    <t>2015年缴费基数总额</t>
  </si>
  <si>
    <t xml:space="preserve"> (六)保险费缴纳情况</t>
  </si>
  <si>
    <t>四、职业培训补贴支出</t>
  </si>
  <si>
    <t xml:space="preserve">    5.1.3 单位职工个人缴费基数总额(个人基数总额-个人身份基数总额)</t>
  </si>
  <si>
    <t>单位</t>
  </si>
  <si>
    <t xml:space="preserve">    4.4   退休退职人数</t>
  </si>
  <si>
    <t xml:space="preserve">    3.3.5 离休人数</t>
  </si>
  <si>
    <t>P2</t>
  </si>
  <si>
    <t>2017年全国新增欠费占当期应征收入比例</t>
  </si>
  <si>
    <t>第 2 页</t>
  </si>
  <si>
    <t>原因</t>
  </si>
  <si>
    <t>D9=F9÷B9</t>
  </si>
  <si>
    <t>2019年度企业职工基本养老保险基金预算审核情况</t>
  </si>
  <si>
    <t>2017年新增退休人数</t>
  </si>
  <si>
    <t>2018预计执行数</t>
  </si>
  <si>
    <t>项目</t>
  </si>
  <si>
    <t xml:space="preserve"> (一)参保人数</t>
  </si>
  <si>
    <t xml:space="preserve">    1.5   转移收入</t>
  </si>
  <si>
    <t xml:space="preserve">    4.3.4 退休退职人数</t>
  </si>
  <si>
    <t>九、上年结余</t>
  </si>
  <si>
    <t>K3</t>
  </si>
  <si>
    <t>差异率</t>
  </si>
  <si>
    <t>七、转移收入</t>
  </si>
  <si>
    <t>×</t>
  </si>
  <si>
    <t xml:space="preserve">    4.1   在职职工数</t>
  </si>
  <si>
    <t>2019年死亡退休人员少领取基本养老待遇</t>
  </si>
  <si>
    <t>2017决算补充资料表</t>
  </si>
  <si>
    <t>（二）养老金领取人员</t>
  </si>
  <si>
    <t>A8</t>
  </si>
  <si>
    <t>一、失业保险金支出</t>
  </si>
  <si>
    <t>财政厅（局）负责人（章）：</t>
  </si>
  <si>
    <t>一、个人缴费收入</t>
  </si>
  <si>
    <t>九、下级上解收入</t>
  </si>
  <si>
    <t>2018年新增退休人员基本养老待遇支出</t>
  </si>
  <si>
    <t>O3</t>
  </si>
  <si>
    <t>I1=A1×E1×（G1+G2）</t>
  </si>
  <si>
    <t>（一）参保人数</t>
  </si>
  <si>
    <t xml:space="preserve">    6.3   缴费率(%)</t>
  </si>
  <si>
    <t>[人均个人缴费基数]=[个人缴费基数总额]÷[实际缴费人数]</t>
  </si>
  <si>
    <t xml:space="preserve">    4.2   实际缴费人数</t>
  </si>
  <si>
    <t>A6</t>
  </si>
  <si>
    <t>Q2=((K7÷Q3)+(Q4÷Q5))÷2</t>
  </si>
  <si>
    <t>R9</t>
  </si>
  <si>
    <t>2015年决算补充资料表</t>
  </si>
  <si>
    <t xml:space="preserve">           5、中央调剂资金支出（省级专用）</t>
  </si>
  <si>
    <t>平均缴费人数
（单位数等于职工个人平均缴费人数）</t>
  </si>
  <si>
    <t xml:space="preserve">    1.3.1中央财政补贴收入</t>
  </si>
  <si>
    <t>Q1=(M1+O1)÷(1-Q2)-(M1+O1)</t>
  </si>
  <si>
    <t>I0</t>
  </si>
  <si>
    <t>二、劳动能力鉴定支出</t>
  </si>
  <si>
    <t xml:space="preserve">          门诊支出</t>
  </si>
  <si>
    <t>四、年末滚存结余</t>
  </si>
  <si>
    <t>M0=M9÷M1-1</t>
  </si>
  <si>
    <t>一、失业保险</t>
  </si>
  <si>
    <t>K1=I1×MIN(K2,K8)</t>
  </si>
  <si>
    <t>二、城镇居民基本医疗保险</t>
  </si>
  <si>
    <t>生育保险基金</t>
  </si>
  <si>
    <t>单位负责人 （章）：</t>
  </si>
  <si>
    <t>人力资源社会保障厅（局）</t>
  </si>
  <si>
    <t>需手填数据，预算布置的人均基本养老待遇增幅</t>
  </si>
  <si>
    <t>二、利息收入</t>
  </si>
  <si>
    <t>九、生育保险基金预算表...................................................</t>
  </si>
  <si>
    <t xml:space="preserve">    3.4.1 单位缴费基数总额</t>
  </si>
  <si>
    <t>填报基本养老待遇支出减去离休金</t>
  </si>
  <si>
    <t>M0</t>
  </si>
  <si>
    <t>2019年预算基础资料表（当期+新欠）</t>
  </si>
  <si>
    <t>人次</t>
  </si>
  <si>
    <t>四、本年支出小计</t>
  </si>
  <si>
    <t>2018年单位缴费率</t>
  </si>
  <si>
    <t>C5</t>
  </si>
  <si>
    <t>六、综合计算结果</t>
  </si>
  <si>
    <t>95.00%</t>
  </si>
  <si>
    <t>三、与前三季度累计执行数比照</t>
  </si>
  <si>
    <t>2019预算数</t>
  </si>
  <si>
    <t xml:space="preserve">  (三)缴费基数总额</t>
  </si>
  <si>
    <t>二、大病保险支出</t>
  </si>
  <si>
    <t>审核指标</t>
  </si>
  <si>
    <t>F2=A1×D1×12</t>
  </si>
  <si>
    <t>S1=M1+O1+Q1</t>
  </si>
  <si>
    <t>A0</t>
  </si>
  <si>
    <t>八、本年支出合计</t>
  </si>
  <si>
    <t>2016年征缴总收入</t>
  </si>
  <si>
    <t>O5</t>
  </si>
  <si>
    <t xml:space="preserve">    其中：财政对困难人员代缴收入</t>
  </si>
  <si>
    <t>项        目</t>
  </si>
  <si>
    <t>2018年执行数</t>
  </si>
  <si>
    <t xml:space="preserve">    5.2.1 人均个人缴费基数占社平(%)</t>
  </si>
  <si>
    <t>[欠费增幅]=[年末欠费]÷[年初欠费]-1</t>
  </si>
  <si>
    <t xml:space="preserve">    2.1   基本养老保险费收入</t>
  </si>
  <si>
    <t xml:space="preserve">    其中：滞纳金</t>
  </si>
  <si>
    <t>2019年机关事业单位基本养老保险基金预算表</t>
  </si>
  <si>
    <t>失业保险基金</t>
  </si>
  <si>
    <t xml:space="preserve">    1.1.5.3 当年新增欠费</t>
  </si>
  <si>
    <t xml:space="preserve">    2.2   财政补贴收入</t>
  </si>
  <si>
    <t>2018年新增退休人数</t>
  </si>
  <si>
    <t>R1</t>
  </si>
  <si>
    <t>E0</t>
  </si>
  <si>
    <t>　  2.实际缴费人数</t>
  </si>
  <si>
    <t>五、本年支出小计</t>
  </si>
  <si>
    <t xml:space="preserve">          生育医疗费用支出</t>
  </si>
  <si>
    <t>6.00%</t>
  </si>
  <si>
    <t>K5</t>
  </si>
  <si>
    <t>测算结果</t>
  </si>
  <si>
    <t xml:space="preserve">    2.1   基本养老金支出</t>
  </si>
  <si>
    <t>2017年退休人数年末数</t>
  </si>
  <si>
    <t>E9=C9÷A9</t>
  </si>
  <si>
    <t xml:space="preserve">          城乡医疗救助资助收入</t>
  </si>
  <si>
    <t>E4=A6×C1×6</t>
  </si>
  <si>
    <t>2018年死亡退休人员少领取基本养老待遇</t>
  </si>
  <si>
    <t>　　2.退休、退职人员</t>
  </si>
  <si>
    <t>社预附03表</t>
  </si>
  <si>
    <t>[替代率]=[人均基本养老金支出]÷[人均个人缴费基数]</t>
  </si>
  <si>
    <t>"[单位职工缴费人数占总缴费人数比例]=[单位职工实际缴费人数]÷[实际缴费人数]"</t>
  </si>
  <si>
    <t>30.00%</t>
  </si>
  <si>
    <t>O1</t>
  </si>
  <si>
    <t>5%</t>
  </si>
  <si>
    <t>A4</t>
  </si>
  <si>
    <t>2017年决算收支表</t>
  </si>
  <si>
    <t>七、本年支出合计</t>
  </si>
  <si>
    <t>二、支出</t>
  </si>
  <si>
    <t>[单位职工个人缴费基数总额占个人缴费基数总额比例]=[单位职工个人缴费基数总额]÷[个人缴费基数总额]</t>
  </si>
  <si>
    <t>B1=A1-B2+B4</t>
  </si>
  <si>
    <t xml:space="preserve">           7、中央调剂资金收入（省级专用）</t>
  </si>
  <si>
    <t>月</t>
  </si>
  <si>
    <t>K1</t>
  </si>
  <si>
    <t xml:space="preserve">    4.1.3 单位职工参保人数占总在职人数比例(%)</t>
  </si>
  <si>
    <t xml:space="preserve">    1.2   基金收益</t>
  </si>
  <si>
    <t>三季度累计执行数占全年执行数比例(%)</t>
  </si>
  <si>
    <t>E4</t>
  </si>
  <si>
    <t>2019预算基础资料表</t>
  </si>
  <si>
    <t>(三)享受工伤保险待遇全年累计人数</t>
  </si>
  <si>
    <t xml:space="preserve">    3.4.3 以个人身份参保缴费人员缴费基数总额</t>
  </si>
  <si>
    <t>目      录</t>
  </si>
  <si>
    <t xml:space="preserve">    3.1   当期结余情况</t>
  </si>
  <si>
    <t>2018年预计执行数上年结余</t>
  </si>
  <si>
    <t>R0=R9÷R1-1</t>
  </si>
  <si>
    <t>P0</t>
  </si>
  <si>
    <t>G1</t>
  </si>
  <si>
    <t xml:space="preserve">  (三)大病保险情况</t>
  </si>
  <si>
    <t>2017年决算基础资料表</t>
  </si>
  <si>
    <t>因素</t>
  </si>
  <si>
    <t>10.00%</t>
  </si>
  <si>
    <t>2018第3季度缴费基数总额累计完成数</t>
  </si>
  <si>
    <t>类别</t>
  </si>
  <si>
    <t>六、上解上级支出</t>
  </si>
  <si>
    <t>总        计</t>
  </si>
  <si>
    <t xml:space="preserve">    4.2.2 丧葬抚恤补助支出</t>
  </si>
  <si>
    <t>F3=B2×D1×6</t>
  </si>
  <si>
    <t>T0</t>
  </si>
  <si>
    <t>C1</t>
  </si>
  <si>
    <t>三、其他支出</t>
  </si>
  <si>
    <t xml:space="preserve">           2、其他支出</t>
  </si>
  <si>
    <t>K2=K5÷K3</t>
  </si>
  <si>
    <t>2019年生育保险基金预算表</t>
  </si>
  <si>
    <t xml:space="preserve">  (一)参保人数</t>
  </si>
  <si>
    <t>2019年社会保险基金预算</t>
  </si>
  <si>
    <t xml:space="preserve">    4.4.2 个人缴费基数总额</t>
  </si>
  <si>
    <t>社预07表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</si>
</sst>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.00_ ;-#,##0.00"/>
    <numFmt numFmtId="179" formatCode="#,##0_ ;-#,##0;;"/>
    <numFmt numFmtId="180" formatCode="#,##0.0000_ ;-#,##0.0000;;"/>
    <numFmt numFmtId="181" formatCode="0.00%;-0.00%"/>
    <numFmt numFmtId="182" formatCode="0.00_ ;-0.00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0"/>
      <color indexed="8"/>
      <name val="宋体"/>
      <family val="0"/>
    </font>
    <font>
      <sz val="27"/>
      <color indexed="8"/>
      <name val="宋体"/>
      <family val="0"/>
    </font>
    <font>
      <sz val="41"/>
      <color indexed="8"/>
      <name val="黑体"/>
      <family val="0"/>
    </font>
    <font>
      <b/>
      <sz val="25"/>
      <color indexed="8"/>
      <name val="宋体"/>
      <family val="0"/>
    </font>
    <font>
      <b/>
      <sz val="41"/>
      <color indexed="8"/>
      <name val="宋体"/>
      <family val="0"/>
    </font>
    <font>
      <sz val="18"/>
      <color indexed="8"/>
      <name val="宋体"/>
      <family val="0"/>
    </font>
    <font>
      <sz val="21"/>
      <color indexed="8"/>
      <name val="宋体"/>
      <family val="0"/>
    </font>
    <font>
      <sz val="25"/>
      <color indexed="8"/>
      <name val="宋体"/>
      <family val="0"/>
    </font>
    <font>
      <sz val="22"/>
      <color indexed="8"/>
      <name val="宋体"/>
      <family val="0"/>
    </font>
    <font>
      <b/>
      <sz val="67"/>
      <color indexed="8"/>
      <name val="宋体"/>
      <family val="0"/>
    </font>
    <font>
      <b/>
      <sz val="37"/>
      <color indexed="8"/>
      <name val="宋体"/>
      <family val="0"/>
    </font>
    <font>
      <sz val="16"/>
      <color indexed="8"/>
      <name val="宋体"/>
      <family val="0"/>
    </font>
    <font>
      <sz val="17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 Narrow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3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center" vertical="center"/>
      <protection/>
    </xf>
    <xf numFmtId="49" fontId="2" fillId="2" borderId="1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176" fontId="2" fillId="2" borderId="0" xfId="0" applyNumberFormat="1" applyFill="1" applyBorder="1" applyAlignment="1" applyProtection="1">
      <alignment horizontal="center" vertical="center"/>
      <protection/>
    </xf>
    <xf numFmtId="177" fontId="2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49" fontId="2" fillId="2" borderId="2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1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vertical="center"/>
      <protection/>
    </xf>
    <xf numFmtId="0" fontId="2" fillId="2" borderId="1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 wrapText="1"/>
      <protection/>
    </xf>
    <xf numFmtId="0" fontId="2" fillId="2" borderId="2" xfId="0" applyNumberFormat="1" applyFill="1" applyBorder="1" applyAlignment="1" applyProtection="1">
      <alignment horizontal="center" vertical="center"/>
      <protection/>
    </xf>
    <xf numFmtId="0" fontId="2" fillId="2" borderId="1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0" fontId="9" fillId="2" borderId="2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/>
      <protection/>
    </xf>
    <xf numFmtId="0" fontId="9" fillId="2" borderId="2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/>
      <protection/>
    </xf>
    <xf numFmtId="0" fontId="10" fillId="2" borderId="0" xfId="0" applyNumberFormat="1" applyFill="1" applyBorder="1" applyAlignment="1" applyProtection="1">
      <alignment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12" fillId="2" borderId="0" xfId="0" applyNumberFormat="1" applyFill="1" applyBorder="1" applyAlignment="1" applyProtection="1">
      <alignment horizontal="center" vertical="center"/>
      <protection/>
    </xf>
    <xf numFmtId="0" fontId="13" fillId="2" borderId="0" xfId="0" applyNumberFormat="1" applyFill="1" applyBorder="1" applyAlignment="1" applyProtection="1">
      <alignment horizontal="center" vertical="center"/>
      <protection/>
    </xf>
    <xf numFmtId="0" fontId="14" fillId="2" borderId="0" xfId="0" applyNumberFormat="1" applyFill="1" applyBorder="1" applyAlignment="1" applyProtection="1">
      <alignment vertical="center"/>
      <protection/>
    </xf>
    <xf numFmtId="49" fontId="2" fillId="2" borderId="4" xfId="0" applyNumberFormat="1" applyFill="1" applyBorder="1" applyAlignment="1" applyProtection="1">
      <alignment horizontal="left"/>
      <protection/>
    </xf>
    <xf numFmtId="0" fontId="2" fillId="2" borderId="4" xfId="0" applyNumberFormat="1" applyFill="1" applyBorder="1" applyAlignment="1" applyProtection="1">
      <alignment horizontal="left"/>
      <protection/>
    </xf>
    <xf numFmtId="0" fontId="14" fillId="2" borderId="0" xfId="0" applyNumberFormat="1" applyFill="1" applyBorder="1" applyAlignment="1" applyProtection="1">
      <alignment/>
      <protection/>
    </xf>
    <xf numFmtId="49" fontId="2" fillId="2" borderId="5" xfId="0" applyNumberFormat="1" applyFill="1" applyBorder="1" applyAlignment="1" applyProtection="1">
      <alignment horizontal="left"/>
      <protection/>
    </xf>
    <xf numFmtId="0" fontId="2" fillId="2" borderId="5" xfId="0" applyNumberFormat="1" applyFill="1" applyBorder="1" applyAlignment="1" applyProtection="1">
      <alignment horizontal="left"/>
      <protection/>
    </xf>
    <xf numFmtId="14" fontId="2" fillId="2" borderId="4" xfId="0" applyNumberFormat="1" applyFill="1" applyBorder="1" applyAlignment="1" applyProtection="1">
      <alignment horizontal="left"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/>
      <protection/>
    </xf>
    <xf numFmtId="0" fontId="17" fillId="2" borderId="0" xfId="0" applyNumberFormat="1" applyFill="1" applyBorder="1" applyAlignment="1" applyProtection="1">
      <alignment vertical="center"/>
      <protection/>
    </xf>
    <xf numFmtId="0" fontId="2" fillId="2" borderId="6" xfId="0" applyNumberFormat="1" applyFill="1" applyBorder="1" applyAlignment="1" applyProtection="1">
      <alignment vertical="center"/>
      <protection/>
    </xf>
    <xf numFmtId="0" fontId="17" fillId="2" borderId="6" xfId="0" applyNumberFormat="1" applyFill="1" applyBorder="1" applyAlignment="1" applyProtection="1">
      <alignment vertical="center"/>
      <protection/>
    </xf>
    <xf numFmtId="0" fontId="17" fillId="2" borderId="7" xfId="0" applyNumberFormat="1" applyFill="1" applyBorder="1" applyAlignment="1" applyProtection="1">
      <alignment vertical="center"/>
      <protection/>
    </xf>
    <xf numFmtId="0" fontId="0" fillId="2" borderId="7" xfId="0" applyNumberFormat="1" applyFill="1" applyBorder="1" applyAlignment="1" applyProtection="1">
      <alignment/>
      <protection/>
    </xf>
    <xf numFmtId="0" fontId="2" fillId="2" borderId="6" xfId="0" applyNumberFormat="1" applyFill="1" applyBorder="1" applyAlignment="1" applyProtection="1">
      <alignment horizontal="right" vertical="center"/>
      <protection/>
    </xf>
    <xf numFmtId="0" fontId="2" fillId="2" borderId="7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 wrapText="1"/>
      <protection/>
    </xf>
    <xf numFmtId="0" fontId="2" fillId="2" borderId="10" xfId="0" applyNumberFormat="1" applyFill="1" applyBorder="1" applyAlignment="1" applyProtection="1">
      <alignment horizontal="center" vertical="center" wrapText="1"/>
      <protection/>
    </xf>
    <xf numFmtId="0" fontId="2" fillId="2" borderId="11" xfId="0" applyNumberFormat="1" applyFill="1" applyBorder="1" applyAlignment="1" applyProtection="1">
      <alignment horizontal="center" vertical="center" wrapText="1"/>
      <protection/>
    </xf>
    <xf numFmtId="0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2" xfId="0" applyNumberFormat="1" applyFill="1" applyBorder="1" applyAlignment="1" applyProtection="1">
      <alignment horizontal="left" vertical="center"/>
      <protection/>
    </xf>
    <xf numFmtId="177" fontId="2" fillId="3" borderId="8" xfId="0" applyNumberFormat="1" applyFill="1" applyBorder="1" applyAlignment="1" applyProtection="1">
      <alignment horizontal="right" vertical="center"/>
      <protection/>
    </xf>
    <xf numFmtId="177" fontId="2" fillId="3" borderId="13" xfId="0" applyNumberFormat="1" applyFill="1" applyBorder="1" applyAlignment="1" applyProtection="1">
      <alignment horizontal="right" vertical="center"/>
      <protection/>
    </xf>
    <xf numFmtId="177" fontId="2" fillId="3" borderId="9" xfId="0" applyNumberFormat="1" applyFill="1" applyBorder="1" applyAlignment="1" applyProtection="1">
      <alignment horizontal="right" vertical="center"/>
      <protection/>
    </xf>
    <xf numFmtId="177" fontId="2" fillId="3" borderId="10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horizontal="left" vertical="center"/>
      <protection/>
    </xf>
    <xf numFmtId="0" fontId="2" fillId="2" borderId="8" xfId="0" applyNumberFormat="1" applyFill="1" applyBorder="1" applyAlignment="1" applyProtection="1">
      <alignment vertical="center"/>
      <protection/>
    </xf>
    <xf numFmtId="177" fontId="2" fillId="3" borderId="14" xfId="0" applyNumberFormat="1" applyFill="1" applyBorder="1" applyAlignment="1" applyProtection="1">
      <alignment horizontal="right" vertical="center"/>
      <protection/>
    </xf>
    <xf numFmtId="177" fontId="2" fillId="2" borderId="8" xfId="0" applyNumberFormat="1" applyFill="1" applyBorder="1" applyAlignment="1" applyProtection="1">
      <alignment horizontal="center" vertical="center"/>
      <protection/>
    </xf>
    <xf numFmtId="177" fontId="2" fillId="2" borderId="15" xfId="0" applyNumberFormat="1" applyFill="1" applyBorder="1" applyAlignment="1" applyProtection="1">
      <alignment horizontal="center" vertical="center"/>
      <protection/>
    </xf>
    <xf numFmtId="0" fontId="2" fillId="2" borderId="16" xfId="0" applyNumberFormat="1" applyFill="1" applyBorder="1" applyAlignment="1" applyProtection="1">
      <alignment horizontal="right" vertical="center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/>
      <protection/>
    </xf>
    <xf numFmtId="0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8" xfId="0" applyNumberFormat="1" applyFill="1" applyBorder="1" applyAlignment="1" applyProtection="1">
      <alignment horizontal="right" vertical="center"/>
      <protection/>
    </xf>
    <xf numFmtId="178" fontId="2" fillId="2" borderId="9" xfId="0" applyNumberFormat="1" applyFill="1" applyBorder="1" applyAlignment="1" applyProtection="1">
      <alignment horizontal="right" vertical="center"/>
      <protection/>
    </xf>
    <xf numFmtId="178" fontId="2" fillId="2" borderId="14" xfId="0" applyNumberFormat="1" applyFill="1" applyBorder="1" applyAlignment="1" applyProtection="1">
      <alignment horizontal="right" vertical="center"/>
      <protection/>
    </xf>
    <xf numFmtId="178" fontId="2" fillId="2" borderId="8" xfId="0" applyNumberFormat="1" applyFill="1" applyBorder="1" applyAlignment="1" applyProtection="1">
      <alignment horizontal="right" vertical="center"/>
      <protection/>
    </xf>
    <xf numFmtId="178" fontId="2" fillId="2" borderId="17" xfId="0" applyNumberFormat="1" applyFill="1" applyBorder="1" applyAlignment="1" applyProtection="1">
      <alignment horizontal="right" vertical="center"/>
      <protection/>
    </xf>
    <xf numFmtId="177" fontId="2" fillId="2" borderId="17" xfId="0" applyNumberFormat="1" applyFill="1" applyBorder="1" applyAlignment="1" applyProtection="1">
      <alignment horizontal="right" vertical="center"/>
      <protection/>
    </xf>
    <xf numFmtId="177" fontId="2" fillId="2" borderId="10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 vertical="center"/>
      <protection/>
    </xf>
    <xf numFmtId="178" fontId="2" fillId="2" borderId="8" xfId="0" applyNumberFormat="1" applyFill="1" applyBorder="1" applyAlignment="1" applyProtection="1">
      <alignment horizontal="center" vertical="center"/>
      <protection/>
    </xf>
    <xf numFmtId="178" fontId="2" fillId="2" borderId="15" xfId="0" applyNumberFormat="1" applyFill="1" applyBorder="1" applyAlignment="1" applyProtection="1">
      <alignment horizontal="center" vertical="center"/>
      <protection/>
    </xf>
    <xf numFmtId="0" fontId="2" fillId="2" borderId="15" xfId="0" applyNumberFormat="1" applyFill="1" applyBorder="1" applyAlignment="1" applyProtection="1">
      <alignment vertical="center"/>
      <protection/>
    </xf>
    <xf numFmtId="177" fontId="2" fillId="2" borderId="9" xfId="0" applyNumberFormat="1" applyFill="1" applyBorder="1" applyAlignment="1" applyProtection="1">
      <alignment horizontal="right" vertical="center"/>
      <protection/>
    </xf>
    <xf numFmtId="177" fontId="2" fillId="2" borderId="14" xfId="0" applyNumberFormat="1" applyFill="1" applyBorder="1" applyAlignment="1" applyProtection="1">
      <alignment horizontal="right" vertical="center"/>
      <protection/>
    </xf>
    <xf numFmtId="0" fontId="2" fillId="2" borderId="18" xfId="0" applyNumberFormat="1" applyFill="1" applyBorder="1" applyAlignment="1" applyProtection="1">
      <alignment vertical="center"/>
      <protection/>
    </xf>
    <xf numFmtId="177" fontId="2" fillId="2" borderId="15" xfId="0" applyNumberFormat="1" applyFill="1" applyBorder="1" applyAlignment="1" applyProtection="1">
      <alignment horizontal="right" vertical="center"/>
      <protection/>
    </xf>
    <xf numFmtId="0" fontId="2" fillId="2" borderId="15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vertical="center"/>
      <protection/>
    </xf>
    <xf numFmtId="177" fontId="2" fillId="2" borderId="13" xfId="0" applyNumberFormat="1" applyFill="1" applyBorder="1" applyAlignment="1" applyProtection="1">
      <alignment horizontal="right" vertical="center"/>
      <protection/>
    </xf>
    <xf numFmtId="178" fontId="2" fillId="2" borderId="19" xfId="0" applyNumberFormat="1" applyFill="1" applyBorder="1" applyAlignment="1" applyProtection="1">
      <alignment horizontal="right" vertical="center"/>
      <protection/>
    </xf>
    <xf numFmtId="178" fontId="2" fillId="2" borderId="10" xfId="0" applyNumberFormat="1" applyFill="1" applyBorder="1" applyAlignment="1" applyProtection="1">
      <alignment horizontal="right" vertical="center"/>
      <protection/>
    </xf>
    <xf numFmtId="178" fontId="2" fillId="3" borderId="9" xfId="0" applyNumberFormat="1" applyFill="1" applyBorder="1" applyAlignment="1" applyProtection="1">
      <alignment horizontal="right" vertical="center"/>
      <protection/>
    </xf>
    <xf numFmtId="178" fontId="2" fillId="3" borderId="10" xfId="0" applyNumberFormat="1" applyFill="1" applyBorder="1" applyAlignment="1" applyProtection="1">
      <alignment horizontal="right" vertical="center"/>
      <protection/>
    </xf>
    <xf numFmtId="0" fontId="2" fillId="2" borderId="20" xfId="0" applyNumberFormat="1" applyFill="1" applyBorder="1" applyAlignment="1" applyProtection="1">
      <alignment vertical="center"/>
      <protection/>
    </xf>
    <xf numFmtId="177" fontId="2" fillId="3" borderId="15" xfId="0" applyNumberFormat="1" applyFill="1" applyBorder="1" applyAlignment="1" applyProtection="1">
      <alignment horizontal="right" vertical="center"/>
      <protection/>
    </xf>
    <xf numFmtId="177" fontId="2" fillId="2" borderId="9" xfId="0" applyNumberFormat="1" applyFill="1" applyBorder="1" applyAlignment="1" applyProtection="1">
      <alignment horizontal="center" vertical="center"/>
      <protection/>
    </xf>
    <xf numFmtId="177" fontId="2" fillId="2" borderId="20" xfId="0" applyNumberFormat="1" applyFill="1" applyBorder="1" applyAlignment="1" applyProtection="1">
      <alignment horizontal="center" vertical="center"/>
      <protection/>
    </xf>
    <xf numFmtId="178" fontId="2" fillId="3" borderId="14" xfId="0" applyNumberFormat="1" applyFill="1" applyBorder="1" applyAlignment="1" applyProtection="1">
      <alignment horizontal="right" vertical="center"/>
      <protection/>
    </xf>
    <xf numFmtId="0" fontId="2" fillId="2" borderId="21" xfId="0" applyNumberFormat="1" applyFill="1" applyBorder="1" applyAlignment="1" applyProtection="1">
      <alignment vertical="center"/>
      <protection/>
    </xf>
    <xf numFmtId="0" fontId="19" fillId="2" borderId="0" xfId="0" applyNumberFormat="1" applyFill="1" applyBorder="1" applyAlignment="1" applyProtection="1">
      <alignment horizontal="center" vertical="center"/>
      <protection/>
    </xf>
    <xf numFmtId="0" fontId="2" fillId="2" borderId="7" xfId="0" applyNumberFormat="1" applyFill="1" applyBorder="1" applyAlignment="1" applyProtection="1">
      <alignment vertical="center"/>
      <protection/>
    </xf>
    <xf numFmtId="0" fontId="2" fillId="2" borderId="22" xfId="0" applyNumberFormat="1" applyFill="1" applyBorder="1" applyAlignment="1" applyProtection="1">
      <alignment vertical="center"/>
      <protection/>
    </xf>
    <xf numFmtId="177" fontId="2" fillId="2" borderId="22" xfId="0" applyNumberFormat="1" applyFill="1" applyBorder="1" applyAlignment="1" applyProtection="1">
      <alignment horizontal="right" vertical="center"/>
      <protection/>
    </xf>
    <xf numFmtId="177" fontId="2" fillId="2" borderId="13" xfId="0" applyNumberFormat="1" applyFill="1" applyBorder="1" applyAlignment="1" applyProtection="1">
      <alignment vertical="center"/>
      <protection/>
    </xf>
    <xf numFmtId="0" fontId="2" fillId="2" borderId="12" xfId="0" applyNumberFormat="1" applyFill="1" applyBorder="1" applyAlignment="1" applyProtection="1">
      <alignment vertical="center"/>
      <protection/>
    </xf>
    <xf numFmtId="177" fontId="2" fillId="2" borderId="12" xfId="0" applyNumberFormat="1" applyFill="1" applyBorder="1" applyAlignment="1" applyProtection="1">
      <alignment horizontal="right" vertical="center"/>
      <protection/>
    </xf>
    <xf numFmtId="177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14" xfId="0" applyNumberFormat="1" applyFill="1" applyBorder="1" applyAlignment="1" applyProtection="1">
      <alignment horizontal="center" vertical="center"/>
      <protection/>
    </xf>
    <xf numFmtId="0" fontId="2" fillId="2" borderId="23" xfId="0" applyNumberFormat="1" applyFill="1" applyBorder="1" applyAlignment="1" applyProtection="1">
      <alignment vertical="center"/>
      <protection/>
    </xf>
    <xf numFmtId="177" fontId="2" fillId="2" borderId="18" xfId="0" applyNumberFormat="1" applyFill="1" applyBorder="1" applyAlignment="1" applyProtection="1">
      <alignment horizontal="center" vertical="center"/>
      <protection/>
    </xf>
    <xf numFmtId="177" fontId="2" fillId="3" borderId="22" xfId="0" applyNumberFormat="1" applyFill="1" applyBorder="1" applyAlignment="1" applyProtection="1">
      <alignment horizontal="right" vertical="center"/>
      <protection/>
    </xf>
    <xf numFmtId="0" fontId="2" fillId="2" borderId="18" xfId="0" applyNumberFormat="1" applyFill="1" applyBorder="1" applyAlignment="1" applyProtection="1">
      <alignment horizontal="center" vertical="center"/>
      <protection/>
    </xf>
    <xf numFmtId="0" fontId="0" fillId="2" borderId="16" xfId="0" applyNumberFormat="1" applyFill="1" applyBorder="1" applyAlignment="1" applyProtection="1">
      <alignment/>
      <protection/>
    </xf>
    <xf numFmtId="0" fontId="2" fillId="2" borderId="16" xfId="0" applyNumberFormat="1" applyFill="1" applyBorder="1" applyAlignment="1" applyProtection="1">
      <alignment vertical="center"/>
      <protection/>
    </xf>
    <xf numFmtId="0" fontId="0" fillId="2" borderId="7" xfId="0" applyNumberFormat="1" applyFill="1" applyBorder="1" applyAlignment="1" applyProtection="1">
      <alignment horizontal="right"/>
      <protection/>
    </xf>
    <xf numFmtId="0" fontId="2" fillId="2" borderId="24" xfId="0" applyNumberFormat="1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/>
      <protection/>
    </xf>
    <xf numFmtId="0" fontId="2" fillId="2" borderId="25" xfId="0" applyNumberFormat="1" applyFill="1" applyBorder="1" applyAlignment="1" applyProtection="1">
      <alignment horizontal="center" vertical="center"/>
      <protection/>
    </xf>
    <xf numFmtId="0" fontId="2" fillId="2" borderId="26" xfId="0" applyNumberFormat="1" applyFill="1" applyBorder="1" applyAlignment="1" applyProtection="1">
      <alignment vertical="center"/>
      <protection/>
    </xf>
    <xf numFmtId="0" fontId="2" fillId="2" borderId="27" xfId="0" applyNumberFormat="1" applyFill="1" applyBorder="1" applyAlignment="1" applyProtection="1">
      <alignment horizontal="center" vertical="center"/>
      <protection/>
    </xf>
    <xf numFmtId="0" fontId="2" fillId="2" borderId="10" xfId="0" applyNumberFormat="1" applyFill="1" applyBorder="1" applyAlignment="1" applyProtection="1">
      <alignment horizontal="left" vertical="center"/>
      <protection/>
    </xf>
    <xf numFmtId="0" fontId="2" fillId="2" borderId="19" xfId="0" applyNumberFormat="1" applyFill="1" applyBorder="1" applyAlignment="1" applyProtection="1">
      <alignment vertical="center"/>
      <protection/>
    </xf>
    <xf numFmtId="177" fontId="2" fillId="2" borderId="20" xfId="0" applyNumberFormat="1" applyFill="1" applyBorder="1" applyAlignment="1" applyProtection="1">
      <alignment horizontal="right" vertical="center"/>
      <protection/>
    </xf>
    <xf numFmtId="177" fontId="2" fillId="2" borderId="26" xfId="0" applyNumberFormat="1" applyFill="1" applyBorder="1" applyAlignment="1" applyProtection="1">
      <alignment horizontal="right" vertical="center"/>
      <protection/>
    </xf>
    <xf numFmtId="177" fontId="2" fillId="2" borderId="11" xfId="0" applyNumberFormat="1" applyFill="1" applyBorder="1" applyAlignment="1" applyProtection="1">
      <alignment horizontal="right" vertical="center"/>
      <protection/>
    </xf>
    <xf numFmtId="178" fontId="2" fillId="2" borderId="13" xfId="0" applyNumberFormat="1" applyFill="1" applyBorder="1" applyAlignment="1" applyProtection="1">
      <alignment horizontal="center" vertical="center"/>
      <protection/>
    </xf>
    <xf numFmtId="178" fontId="2" fillId="2" borderId="9" xfId="0" applyNumberFormat="1" applyFill="1" applyBorder="1" applyAlignment="1" applyProtection="1">
      <alignment horizontal="center" vertical="center"/>
      <protection/>
    </xf>
    <xf numFmtId="178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19" xfId="0" applyNumberFormat="1" applyFill="1" applyBorder="1" applyAlignment="1" applyProtection="1">
      <alignment horizontal="right" vertical="center"/>
      <protection/>
    </xf>
    <xf numFmtId="178" fontId="2" fillId="2" borderId="14" xfId="0" applyNumberFormat="1" applyFill="1" applyBorder="1" applyAlignment="1" applyProtection="1">
      <alignment horizontal="center" vertical="center"/>
      <protection/>
    </xf>
    <xf numFmtId="178" fontId="2" fillId="2" borderId="28" xfId="0" applyNumberFormat="1" applyFill="1" applyBorder="1" applyAlignment="1" applyProtection="1">
      <alignment horizontal="center" vertical="center"/>
      <protection/>
    </xf>
    <xf numFmtId="178" fontId="2" fillId="2" borderId="11" xfId="0" applyNumberFormat="1" applyFill="1" applyBorder="1" applyAlignment="1" applyProtection="1">
      <alignment horizontal="center" vertical="center"/>
      <protection/>
    </xf>
    <xf numFmtId="178" fontId="2" fillId="2" borderId="19" xfId="0" applyNumberFormat="1" applyFill="1" applyBorder="1" applyAlignment="1" applyProtection="1">
      <alignment horizontal="center" vertical="center"/>
      <protection/>
    </xf>
    <xf numFmtId="177" fontId="2" fillId="3" borderId="17" xfId="0" applyNumberFormat="1" applyFill="1" applyBorder="1" applyAlignment="1" applyProtection="1">
      <alignment horizontal="right" vertical="center"/>
      <protection/>
    </xf>
    <xf numFmtId="177" fontId="2" fillId="3" borderId="11" xfId="0" applyNumberFormat="1" applyFill="1" applyBorder="1" applyAlignment="1" applyProtection="1">
      <alignment horizontal="right" vertical="center"/>
      <protection/>
    </xf>
    <xf numFmtId="178" fontId="2" fillId="3" borderId="8" xfId="0" applyNumberFormat="1" applyFill="1" applyBorder="1" applyAlignment="1" applyProtection="1">
      <alignment horizontal="right" vertical="center"/>
      <protection/>
    </xf>
    <xf numFmtId="177" fontId="2" fillId="3" borderId="29" xfId="0" applyNumberFormat="1" applyFill="1" applyBorder="1" applyAlignment="1" applyProtection="1">
      <alignment horizontal="right" vertical="center"/>
      <protection/>
    </xf>
    <xf numFmtId="178" fontId="2" fillId="3" borderId="17" xfId="0" applyNumberFormat="1" applyFill="1" applyBorder="1" applyAlignment="1" applyProtection="1">
      <alignment horizontal="right" vertical="center"/>
      <protection/>
    </xf>
    <xf numFmtId="0" fontId="2" fillId="2" borderId="6" xfId="0" applyNumberFormat="1" applyFill="1" applyBorder="1" applyAlignment="1" applyProtection="1">
      <alignment horizontal="right"/>
      <protection/>
    </xf>
    <xf numFmtId="0" fontId="2" fillId="2" borderId="30" xfId="0" applyNumberFormat="1" applyFill="1" applyBorder="1" applyAlignment="1" applyProtection="1">
      <alignment horizontal="center" vertical="center"/>
      <protection/>
    </xf>
    <xf numFmtId="0" fontId="2" fillId="2" borderId="31" xfId="0" applyNumberFormat="1" applyFill="1" applyBorder="1" applyAlignment="1" applyProtection="1">
      <alignment horizontal="center" vertical="center"/>
      <protection/>
    </xf>
    <xf numFmtId="0" fontId="2" fillId="2" borderId="32" xfId="0" applyNumberFormat="1" applyFill="1" applyBorder="1" applyAlignment="1" applyProtection="1">
      <alignment horizontal="center" vertical="center"/>
      <protection/>
    </xf>
    <xf numFmtId="0" fontId="2" fillId="2" borderId="33" xfId="0" applyNumberFormat="1" applyFill="1" applyBorder="1" applyAlignment="1" applyProtection="1">
      <alignment horizontal="center" vertical="center"/>
      <protection/>
    </xf>
    <xf numFmtId="0" fontId="2" fillId="2" borderId="12" xfId="0" applyNumberFormat="1" applyFill="1" applyBorder="1" applyAlignment="1" applyProtection="1">
      <alignment horizontal="center" vertical="center"/>
      <protection/>
    </xf>
    <xf numFmtId="177" fontId="2" fillId="3" borderId="23" xfId="0" applyNumberFormat="1" applyFill="1" applyBorder="1" applyAlignment="1" applyProtection="1">
      <alignment horizontal="right" vertical="center"/>
      <protection/>
    </xf>
    <xf numFmtId="177" fontId="2" fillId="2" borderId="23" xfId="0" applyNumberFormat="1" applyFill="1" applyBorder="1" applyAlignment="1" applyProtection="1">
      <alignment horizontal="right" vertical="center"/>
      <protection/>
    </xf>
    <xf numFmtId="177" fontId="2" fillId="2" borderId="34" xfId="0" applyNumberFormat="1" applyFill="1" applyBorder="1" applyAlignment="1" applyProtection="1">
      <alignment horizontal="right" vertical="center"/>
      <protection/>
    </xf>
    <xf numFmtId="177" fontId="2" fillId="3" borderId="12" xfId="0" applyNumberFormat="1" applyFill="1" applyBorder="1" applyAlignment="1" applyProtection="1">
      <alignment horizontal="right" vertical="center"/>
      <protection/>
    </xf>
    <xf numFmtId="49" fontId="2" fillId="2" borderId="8" xfId="0" applyNumberFormat="1" applyFill="1" applyBorder="1" applyAlignment="1" applyProtection="1">
      <alignment horizontal="center" vertical="center"/>
      <protection/>
    </xf>
    <xf numFmtId="49" fontId="2" fillId="2" borderId="30" xfId="0" applyNumberFormat="1" applyFill="1" applyBorder="1" applyAlignment="1" applyProtection="1">
      <alignment horizontal="center" vertical="center"/>
      <protection/>
    </xf>
    <xf numFmtId="49" fontId="2" fillId="2" borderId="31" xfId="0" applyNumberFormat="1" applyFill="1" applyBorder="1" applyAlignment="1" applyProtection="1">
      <alignment horizontal="center" vertical="center"/>
      <protection/>
    </xf>
    <xf numFmtId="49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8" xfId="0" applyNumberFormat="1" applyFill="1" applyBorder="1" applyAlignment="1" applyProtection="1">
      <alignment horizontal="left" vertical="center"/>
      <protection/>
    </xf>
    <xf numFmtId="49" fontId="2" fillId="2" borderId="15" xfId="0" applyNumberFormat="1" applyFill="1" applyBorder="1" applyAlignment="1" applyProtection="1">
      <alignment horizontal="center" vertical="center"/>
      <protection/>
    </xf>
    <xf numFmtId="0" fontId="20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right" vertical="center"/>
      <protection/>
    </xf>
    <xf numFmtId="0" fontId="16" fillId="2" borderId="6" xfId="0" applyNumberFormat="1" applyFill="1" applyBorder="1" applyAlignment="1" applyProtection="1">
      <alignment vertical="center"/>
      <protection/>
    </xf>
    <xf numFmtId="0" fontId="16" fillId="2" borderId="6" xfId="0" applyNumberFormat="1" applyFill="1" applyBorder="1" applyAlignment="1" applyProtection="1">
      <alignment/>
      <protection/>
    </xf>
    <xf numFmtId="0" fontId="16" fillId="2" borderId="6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vertical="center" shrinkToFit="1"/>
      <protection/>
    </xf>
    <xf numFmtId="0" fontId="2" fillId="2" borderId="8" xfId="0" applyNumberFormat="1" applyFill="1" applyBorder="1" applyAlignment="1" applyProtection="1">
      <alignment horizontal="center" vertical="center" shrinkToFit="1"/>
      <protection/>
    </xf>
    <xf numFmtId="177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5" xfId="0" applyNumberFormat="1" applyFill="1" applyBorder="1" applyAlignment="1" applyProtection="1">
      <alignment vertical="center" shrinkToFit="1"/>
      <protection/>
    </xf>
    <xf numFmtId="0" fontId="2" fillId="2" borderId="16" xfId="0" applyNumberFormat="1" applyFill="1" applyBorder="1" applyAlignment="1" applyProtection="1">
      <alignment horizontal="center" vertical="center"/>
      <protection/>
    </xf>
    <xf numFmtId="0" fontId="2" fillId="2" borderId="16" xfId="0" applyNumberFormat="1" applyFill="1" applyBorder="1" applyAlignment="1" applyProtection="1">
      <alignment/>
      <protection/>
    </xf>
    <xf numFmtId="177" fontId="2" fillId="2" borderId="35" xfId="0" applyNumberFormat="1" applyFill="1" applyBorder="1" applyAlignment="1" applyProtection="1">
      <alignment vertical="center"/>
      <protection/>
    </xf>
    <xf numFmtId="177" fontId="2" fillId="2" borderId="36" xfId="0" applyNumberFormat="1" applyFill="1" applyBorder="1" applyAlignment="1" applyProtection="1">
      <alignment vertical="center"/>
      <protection/>
    </xf>
    <xf numFmtId="177" fontId="2" fillId="2" borderId="37" xfId="0" applyNumberFormat="1" applyFill="1" applyBorder="1" applyAlignment="1" applyProtection="1">
      <alignment vertical="center"/>
      <protection/>
    </xf>
    <xf numFmtId="0" fontId="2" fillId="2" borderId="14" xfId="0" applyNumberFormat="1" applyFill="1" applyBorder="1" applyAlignment="1" applyProtection="1">
      <alignment horizontal="center" vertical="center"/>
      <protection/>
    </xf>
    <xf numFmtId="177" fontId="2" fillId="2" borderId="8" xfId="0" applyNumberFormat="1" applyFill="1" applyBorder="1" applyAlignment="1" applyProtection="1">
      <alignment vertical="center"/>
      <protection/>
    </xf>
    <xf numFmtId="177" fontId="2" fillId="2" borderId="33" xfId="0" applyNumberFormat="1" applyFill="1" applyBorder="1" applyAlignment="1" applyProtection="1">
      <alignment vertical="center"/>
      <protection/>
    </xf>
    <xf numFmtId="177" fontId="2" fillId="3" borderId="33" xfId="0" applyNumberFormat="1" applyFill="1" applyBorder="1" applyAlignment="1" applyProtection="1">
      <alignment horizontal="right" vertical="center"/>
      <protection/>
    </xf>
    <xf numFmtId="177" fontId="2" fillId="2" borderId="33" xfId="0" applyNumberFormat="1" applyFill="1" applyBorder="1" applyAlignment="1" applyProtection="1">
      <alignment horizontal="center" vertical="center"/>
      <protection/>
    </xf>
    <xf numFmtId="0" fontId="2" fillId="2" borderId="33" xfId="0" applyNumberFormat="1" applyFill="1" applyBorder="1" applyAlignment="1" applyProtection="1">
      <alignment vertical="center"/>
      <protection/>
    </xf>
    <xf numFmtId="0" fontId="2" fillId="2" borderId="33" xfId="0" applyNumberFormat="1" applyFill="1" applyBorder="1" applyAlignment="1" applyProtection="1">
      <alignment vertical="center" wrapText="1"/>
      <protection/>
    </xf>
    <xf numFmtId="0" fontId="2" fillId="2" borderId="17" xfId="0" applyNumberFormat="1" applyFill="1" applyBorder="1" applyAlignment="1" applyProtection="1">
      <alignment horizontal="center" vertical="center"/>
      <protection/>
    </xf>
    <xf numFmtId="0" fontId="2" fillId="2" borderId="35" xfId="0" applyNumberFormat="1" applyFill="1" applyBorder="1" applyAlignment="1" applyProtection="1">
      <alignment vertical="center"/>
      <protection/>
    </xf>
    <xf numFmtId="0" fontId="2" fillId="2" borderId="19" xfId="0" applyNumberFormat="1" applyFill="1" applyBorder="1" applyAlignment="1" applyProtection="1">
      <alignment horizontal="center" vertical="center"/>
      <protection/>
    </xf>
    <xf numFmtId="0" fontId="2" fillId="2" borderId="37" xfId="0" applyNumberFormat="1" applyFill="1" applyBorder="1" applyAlignment="1" applyProtection="1">
      <alignment vertical="center"/>
      <protection/>
    </xf>
    <xf numFmtId="177" fontId="2" fillId="2" borderId="33" xfId="0" applyNumberFormat="1" applyFill="1" applyBorder="1" applyAlignment="1" applyProtection="1">
      <alignment horizontal="right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vertical="center" wrapText="1"/>
      <protection/>
    </xf>
    <xf numFmtId="0" fontId="2" fillId="2" borderId="8" xfId="0" applyNumberFormat="1" applyFill="1" applyBorder="1" applyAlignment="1" applyProtection="1">
      <alignment horizontal="left" vertical="center" wrapText="1"/>
      <protection/>
    </xf>
    <xf numFmtId="0" fontId="2" fillId="2" borderId="22" xfId="0" applyNumberFormat="1" applyFill="1" applyBorder="1" applyAlignment="1" applyProtection="1">
      <alignment horizontal="center" vertical="center"/>
      <protection/>
    </xf>
    <xf numFmtId="177" fontId="2" fillId="3" borderId="18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 horizontal="left" vertical="center" wrapText="1"/>
      <protection/>
    </xf>
    <xf numFmtId="177" fontId="2" fillId="2" borderId="18" xfId="0" applyNumberFormat="1" applyFill="1" applyBorder="1" applyAlignment="1" applyProtection="1">
      <alignment horizontal="right" vertical="center"/>
      <protection/>
    </xf>
    <xf numFmtId="0" fontId="2" fillId="2" borderId="17" xfId="0" applyNumberFormat="1" applyFill="1" applyBorder="1" applyAlignment="1" applyProtection="1">
      <alignment horizontal="center" vertical="center" wrapText="1"/>
      <protection/>
    </xf>
    <xf numFmtId="0" fontId="2" fillId="2" borderId="19" xfId="0" applyNumberFormat="1" applyFill="1" applyBorder="1" applyAlignment="1" applyProtection="1">
      <alignment horizontal="center" vertical="center" wrapText="1"/>
      <protection/>
    </xf>
    <xf numFmtId="0" fontId="2" fillId="2" borderId="17" xfId="0" applyNumberFormat="1" applyFill="1" applyBorder="1" applyAlignment="1" applyProtection="1">
      <alignment horizontal="left" vertical="center" wrapText="1"/>
      <protection/>
    </xf>
    <xf numFmtId="179" fontId="2" fillId="2" borderId="10" xfId="0" applyNumberFormat="1" applyFill="1" applyBorder="1" applyAlignment="1" applyProtection="1">
      <alignment horizontal="right" vertical="center"/>
      <protection/>
    </xf>
    <xf numFmtId="0" fontId="2" fillId="2" borderId="10" xfId="0" applyNumberFormat="1" applyFill="1" applyBorder="1" applyAlignment="1" applyProtection="1">
      <alignment horizontal="left" vertical="center" wrapText="1"/>
      <protection/>
    </xf>
    <xf numFmtId="0" fontId="2" fillId="2" borderId="19" xfId="0" applyNumberFormat="1" applyFill="1" applyBorder="1" applyAlignment="1" applyProtection="1">
      <alignment horizontal="left" vertical="center" wrapText="1"/>
      <protection/>
    </xf>
    <xf numFmtId="0" fontId="2" fillId="2" borderId="15" xfId="0" applyNumberFormat="1" applyFill="1" applyBorder="1" applyAlignment="1" applyProtection="1">
      <alignment horizontal="left" vertical="center" wrapText="1"/>
      <protection/>
    </xf>
    <xf numFmtId="0" fontId="2" fillId="2" borderId="8" xfId="0" applyNumberFormat="1" applyFill="1" applyBorder="1" applyAlignment="1" applyProtection="1">
      <alignment vertical="center" wrapText="1"/>
      <protection/>
    </xf>
    <xf numFmtId="0" fontId="2" fillId="2" borderId="15" xfId="0" applyNumberFormat="1" applyFill="1" applyBorder="1" applyAlignment="1" applyProtection="1">
      <alignment vertical="center" wrapText="1"/>
      <protection/>
    </xf>
    <xf numFmtId="179" fontId="2" fillId="2" borderId="8" xfId="0" applyNumberFormat="1" applyFill="1" applyBorder="1" applyAlignment="1" applyProtection="1">
      <alignment horizontal="right" vertical="center"/>
      <protection/>
    </xf>
    <xf numFmtId="0" fontId="2" fillId="2" borderId="17" xfId="0" applyNumberFormat="1" applyFill="1" applyBorder="1" applyAlignment="1" applyProtection="1">
      <alignment vertical="center"/>
      <protection/>
    </xf>
    <xf numFmtId="0" fontId="2" fillId="2" borderId="10" xfId="0" applyNumberFormat="1" applyFill="1" applyBorder="1" applyAlignment="1" applyProtection="1">
      <alignment vertical="center" wrapText="1"/>
      <protection/>
    </xf>
    <xf numFmtId="0" fontId="2" fillId="2" borderId="10" xfId="0" applyNumberFormat="1" applyFill="1" applyBorder="1" applyAlignment="1" applyProtection="1">
      <alignment vertical="center"/>
      <protection/>
    </xf>
    <xf numFmtId="179" fontId="2" fillId="2" borderId="9" xfId="0" applyNumberFormat="1" applyFill="1" applyBorder="1" applyAlignment="1" applyProtection="1">
      <alignment horizontal="right" vertical="center"/>
      <protection/>
    </xf>
    <xf numFmtId="0" fontId="2" fillId="2" borderId="13" xfId="0" applyNumberFormat="1" applyFill="1" applyBorder="1" applyAlignment="1" applyProtection="1">
      <alignment vertical="center" wrapText="1"/>
      <protection/>
    </xf>
    <xf numFmtId="0" fontId="2" fillId="2" borderId="13" xfId="0" applyNumberFormat="1" applyFill="1" applyBorder="1" applyAlignment="1" applyProtection="1">
      <alignment horizontal="center" vertical="center"/>
      <protection/>
    </xf>
    <xf numFmtId="0" fontId="2" fillId="2" borderId="8" xfId="0" applyNumberFormat="1" applyFill="1" applyBorder="1" applyAlignment="1" applyProtection="1">
      <alignment horizontal="right" vertical="center"/>
      <protection/>
    </xf>
    <xf numFmtId="0" fontId="21" fillId="2" borderId="6" xfId="0" applyNumberFormat="1" applyFill="1" applyBorder="1" applyAlignment="1" applyProtection="1">
      <alignment/>
      <protection/>
    </xf>
    <xf numFmtId="0" fontId="0" fillId="2" borderId="21" xfId="0" applyNumberFormat="1" applyFill="1" applyBorder="1" applyAlignment="1" applyProtection="1">
      <alignment/>
      <protection/>
    </xf>
    <xf numFmtId="0" fontId="22" fillId="2" borderId="8" xfId="0" applyNumberFormat="1" applyFill="1" applyBorder="1" applyAlignment="1" applyProtection="1">
      <alignment horizontal="center" vertical="center" wrapText="1"/>
      <protection/>
    </xf>
    <xf numFmtId="0" fontId="22" fillId="4" borderId="8" xfId="0" applyNumberFormat="1" applyFill="1" applyBorder="1" applyAlignment="1" applyProtection="1">
      <alignment horizontal="left" vertical="center" wrapText="1"/>
      <protection/>
    </xf>
    <xf numFmtId="0" fontId="22" fillId="4" borderId="8" xfId="0" applyNumberFormat="1" applyFill="1" applyBorder="1" applyAlignment="1" applyProtection="1">
      <alignment horizontal="center" vertical="center" wrapText="1"/>
      <protection/>
    </xf>
    <xf numFmtId="179" fontId="22" fillId="3" borderId="8" xfId="0" applyNumberFormat="1" applyFill="1" applyBorder="1" applyAlignment="1" applyProtection="1">
      <alignment horizontal="right" vertical="center" wrapText="1"/>
      <protection/>
    </xf>
    <xf numFmtId="177" fontId="22" fillId="3" borderId="8" xfId="0" applyNumberFormat="1" applyFill="1" applyBorder="1" applyAlignment="1" applyProtection="1">
      <alignment horizontal="right" vertical="center" wrapText="1"/>
      <protection/>
    </xf>
    <xf numFmtId="0" fontId="22" fillId="2" borderId="8" xfId="0" applyNumberFormat="1" applyFill="1" applyBorder="1" applyAlignment="1" applyProtection="1">
      <alignment horizontal="left" vertical="center" wrapText="1"/>
      <protection/>
    </xf>
    <xf numFmtId="180" fontId="22" fillId="3" borderId="8" xfId="0" applyNumberFormat="1" applyFill="1" applyBorder="1" applyAlignment="1" applyProtection="1">
      <alignment horizontal="right" vertical="center" wrapText="1"/>
      <protection/>
    </xf>
    <xf numFmtId="0" fontId="22" fillId="5" borderId="8" xfId="0" applyNumberFormat="1" applyFill="1" applyBorder="1" applyAlignment="1" applyProtection="1">
      <alignment horizontal="left" vertical="center" wrapText="1"/>
      <protection/>
    </xf>
    <xf numFmtId="0" fontId="22" fillId="5" borderId="8" xfId="0" applyNumberFormat="1" applyFill="1" applyBorder="1" applyAlignment="1" applyProtection="1">
      <alignment horizontal="center" vertical="center" wrapText="1"/>
      <protection/>
    </xf>
    <xf numFmtId="0" fontId="22" fillId="6" borderId="8" xfId="0" applyNumberFormat="1" applyFill="1" applyBorder="1" applyAlignment="1" applyProtection="1">
      <alignment horizontal="left" vertical="center" wrapText="1"/>
      <protection/>
    </xf>
    <xf numFmtId="0" fontId="22" fillId="6" borderId="8" xfId="0" applyNumberFormat="1" applyFill="1" applyBorder="1" applyAlignment="1" applyProtection="1">
      <alignment horizontal="center" vertical="center" wrapText="1"/>
      <protection/>
    </xf>
    <xf numFmtId="0" fontId="22" fillId="4" borderId="8" xfId="0" applyNumberFormat="1" applyFill="1" applyBorder="1" applyAlignment="1" applyProtection="1">
      <alignment vertical="center" wrapText="1"/>
      <protection/>
    </xf>
    <xf numFmtId="0" fontId="22" fillId="2" borderId="8" xfId="0" applyNumberFormat="1" applyFill="1" applyBorder="1" applyAlignment="1" applyProtection="1">
      <alignment vertical="center" wrapText="1"/>
      <protection/>
    </xf>
    <xf numFmtId="0" fontId="21" fillId="2" borderId="21" xfId="0" applyNumberFormat="1" applyFill="1" applyBorder="1" applyAlignment="1" applyProtection="1">
      <alignment/>
      <protection/>
    </xf>
    <xf numFmtId="0" fontId="21" fillId="2" borderId="8" xfId="0" applyNumberFormat="1" applyFill="1" applyBorder="1" applyAlignment="1" applyProtection="1">
      <alignment/>
      <protection/>
    </xf>
    <xf numFmtId="177" fontId="22" fillId="4" borderId="8" xfId="0" applyNumberFormat="1" applyFill="1" applyBorder="1" applyAlignment="1" applyProtection="1">
      <alignment horizontal="right" vertical="center" wrapText="1"/>
      <protection/>
    </xf>
    <xf numFmtId="0" fontId="22" fillId="5" borderId="8" xfId="0" applyNumberFormat="1" applyFill="1" applyBorder="1" applyAlignment="1" applyProtection="1">
      <alignment vertical="center" wrapText="1"/>
      <protection/>
    </xf>
    <xf numFmtId="0" fontId="22" fillId="2" borderId="30" xfId="0" applyNumberFormat="1" applyFill="1" applyBorder="1" applyAlignment="1" applyProtection="1">
      <alignment horizontal="center" vertical="center" wrapText="1"/>
      <protection/>
    </xf>
    <xf numFmtId="0" fontId="22" fillId="2" borderId="12" xfId="0" applyNumberFormat="1" applyFill="1" applyBorder="1" applyAlignment="1" applyProtection="1">
      <alignment horizontal="center" vertical="center" wrapText="1"/>
      <protection/>
    </xf>
    <xf numFmtId="0" fontId="4" fillId="2" borderId="8" xfId="0" applyNumberFormat="1" applyFill="1" applyBorder="1" applyAlignment="1" applyProtection="1">
      <alignment horizontal="center" vertical="center"/>
      <protection/>
    </xf>
    <xf numFmtId="0" fontId="16" fillId="2" borderId="8" xfId="0" applyNumberFormat="1" applyFill="1" applyBorder="1" applyAlignment="1" applyProtection="1">
      <alignment horizontal="center" vertical="center"/>
      <protection/>
    </xf>
    <xf numFmtId="0" fontId="16" fillId="2" borderId="8" xfId="0" applyNumberFormat="1" applyFill="1" applyBorder="1" applyAlignment="1" applyProtection="1">
      <alignment horizontal="left" vertical="center"/>
      <protection/>
    </xf>
    <xf numFmtId="0" fontId="16" fillId="2" borderId="8" xfId="0" applyNumberFormat="1" applyFill="1" applyBorder="1" applyAlignment="1" applyProtection="1">
      <alignment horizontal="center" vertical="center" wrapText="1"/>
      <protection/>
    </xf>
    <xf numFmtId="0" fontId="16" fillId="3" borderId="8" xfId="0" applyNumberFormat="1" applyFill="1" applyBorder="1" applyAlignment="1" applyProtection="1">
      <alignment horizontal="left" vertical="center"/>
      <protection/>
    </xf>
    <xf numFmtId="0" fontId="16" fillId="3" borderId="8" xfId="0" applyNumberFormat="1" applyFill="1" applyBorder="1" applyAlignment="1" applyProtection="1">
      <alignment horizontal="center" vertical="center"/>
      <protection/>
    </xf>
    <xf numFmtId="177" fontId="16" fillId="3" borderId="8" xfId="0" applyNumberFormat="1" applyFill="1" applyBorder="1" applyAlignment="1" applyProtection="1">
      <alignment horizontal="right" vertical="center"/>
      <protection/>
    </xf>
    <xf numFmtId="179" fontId="16" fillId="3" borderId="8" xfId="0" applyNumberFormat="1" applyFill="1" applyBorder="1" applyAlignment="1" applyProtection="1">
      <alignment horizontal="right" vertical="center"/>
      <protection/>
    </xf>
    <xf numFmtId="0" fontId="16" fillId="7" borderId="8" xfId="0" applyNumberFormat="1" applyFill="1" applyBorder="1" applyAlignment="1" applyProtection="1">
      <alignment horizontal="left" vertical="center"/>
      <protection/>
    </xf>
    <xf numFmtId="0" fontId="16" fillId="7" borderId="8" xfId="0" applyNumberFormat="1" applyFill="1" applyBorder="1" applyAlignment="1" applyProtection="1">
      <alignment horizontal="center" vertical="center"/>
      <protection/>
    </xf>
    <xf numFmtId="0" fontId="16" fillId="8" borderId="8" xfId="0" applyNumberFormat="1" applyFill="1" applyBorder="1" applyAlignment="1" applyProtection="1">
      <alignment horizontal="left" vertical="center"/>
      <protection/>
    </xf>
    <xf numFmtId="0" fontId="16" fillId="8" borderId="8" xfId="0" applyNumberFormat="1" applyFill="1" applyBorder="1" applyAlignment="1" applyProtection="1">
      <alignment horizontal="center" vertical="center"/>
      <protection/>
    </xf>
    <xf numFmtId="177" fontId="16" fillId="2" borderId="8" xfId="0" applyNumberFormat="1" applyFill="1" applyBorder="1" applyAlignment="1" applyProtection="1">
      <alignment horizontal="right" vertical="center"/>
      <protection/>
    </xf>
    <xf numFmtId="0" fontId="10" fillId="2" borderId="30" xfId="0" applyNumberFormat="1" applyFill="1" applyBorder="1" applyAlignment="1" applyProtection="1">
      <alignment horizontal="center" vertical="center"/>
      <protection/>
    </xf>
    <xf numFmtId="0" fontId="21" fillId="2" borderId="0" xfId="0" applyNumberFormat="1" applyFill="1" applyBorder="1" applyAlignment="1" applyProtection="1">
      <alignment horizontal="right" vertical="center"/>
      <protection/>
    </xf>
    <xf numFmtId="0" fontId="21" fillId="2" borderId="0" xfId="0" applyNumberFormat="1" applyFill="1" applyBorder="1" applyAlignment="1" applyProtection="1">
      <alignment/>
      <protection/>
    </xf>
    <xf numFmtId="0" fontId="21" fillId="2" borderId="6" xfId="0" applyNumberFormat="1" applyFill="1" applyBorder="1" applyAlignment="1" applyProtection="1">
      <alignment horizontal="right" vertical="center"/>
      <protection/>
    </xf>
    <xf numFmtId="0" fontId="23" fillId="2" borderId="8" xfId="0" applyNumberFormat="1" applyFill="1" applyBorder="1" applyAlignment="1" applyProtection="1">
      <alignment horizontal="center" vertical="center"/>
      <protection/>
    </xf>
    <xf numFmtId="0" fontId="23" fillId="9" borderId="8" xfId="0" applyNumberFormat="1" applyFill="1" applyBorder="1" applyAlignment="1" applyProtection="1">
      <alignment horizontal="left" vertical="center"/>
      <protection/>
    </xf>
    <xf numFmtId="0" fontId="21" fillId="9" borderId="8" xfId="0" applyNumberFormat="1" applyFill="1" applyBorder="1" applyAlignment="1" applyProtection="1">
      <alignment/>
      <protection/>
    </xf>
    <xf numFmtId="0" fontId="21" fillId="2" borderId="8" xfId="0" applyNumberFormat="1" applyFill="1" applyBorder="1" applyAlignment="1" applyProtection="1">
      <alignment horizontal="left" vertical="center"/>
      <protection/>
    </xf>
    <xf numFmtId="177" fontId="21" fillId="3" borderId="8" xfId="0" applyNumberFormat="1" applyFill="1" applyBorder="1" applyAlignment="1" applyProtection="1">
      <alignment horizontal="right" vertical="center"/>
      <protection/>
    </xf>
    <xf numFmtId="0" fontId="23" fillId="10" borderId="8" xfId="0" applyNumberFormat="1" applyFill="1" applyBorder="1" applyAlignment="1" applyProtection="1">
      <alignment horizontal="center" vertical="center"/>
      <protection/>
    </xf>
    <xf numFmtId="0" fontId="21" fillId="10" borderId="8" xfId="0" applyNumberFormat="1" applyFill="1" applyBorder="1" applyAlignment="1" applyProtection="1">
      <alignment horizontal="right" vertical="center"/>
      <protection/>
    </xf>
    <xf numFmtId="0" fontId="21" fillId="2" borderId="8" xfId="0" applyNumberFormat="1" applyFill="1" applyBorder="1" applyAlignment="1" applyProtection="1">
      <alignment horizontal="center" vertical="center"/>
      <protection/>
    </xf>
    <xf numFmtId="0" fontId="21" fillId="2" borderId="8" xfId="0" applyNumberFormat="1" applyFill="1" applyBorder="1" applyAlignment="1" applyProtection="1">
      <alignment horizontal="right" vertical="center"/>
      <protection/>
    </xf>
    <xf numFmtId="0" fontId="21" fillId="10" borderId="8" xfId="0" applyNumberFormat="1" applyFill="1" applyBorder="1" applyAlignment="1" applyProtection="1">
      <alignment horizontal="center" vertical="center"/>
      <protection/>
    </xf>
    <xf numFmtId="181" fontId="21" fillId="10" borderId="8" xfId="0" applyNumberFormat="1" applyFill="1" applyBorder="1" applyAlignment="1" applyProtection="1">
      <alignment horizontal="right" vertical="center"/>
      <protection/>
    </xf>
    <xf numFmtId="0" fontId="24" fillId="2" borderId="8" xfId="0" applyNumberFormat="1" applyFill="1" applyBorder="1" applyAlignment="1" applyProtection="1">
      <alignment horizontal="center" vertical="center"/>
      <protection/>
    </xf>
    <xf numFmtId="0" fontId="21" fillId="2" borderId="38" xfId="0" applyNumberFormat="1" applyFill="1" applyBorder="1" applyAlignment="1" applyProtection="1">
      <alignment/>
      <protection/>
    </xf>
    <xf numFmtId="0" fontId="21" fillId="3" borderId="38" xfId="0" applyNumberFormat="1" applyFill="1" applyBorder="1" applyAlignment="1" applyProtection="1">
      <alignment horizontal="right" vertical="center"/>
      <protection/>
    </xf>
    <xf numFmtId="0" fontId="21" fillId="10" borderId="38" xfId="0" applyNumberFormat="1" applyFill="1" applyBorder="1" applyAlignment="1" applyProtection="1">
      <alignment horizontal="right" vertical="center"/>
      <protection/>
    </xf>
    <xf numFmtId="0" fontId="21" fillId="2" borderId="38" xfId="0" applyNumberFormat="1" applyFill="1" applyBorder="1" applyAlignment="1" applyProtection="1">
      <alignment horizontal="center" vertical="center"/>
      <protection/>
    </xf>
    <xf numFmtId="0" fontId="23" fillId="9" borderId="8" xfId="0" applyNumberFormat="1" applyFill="1" applyBorder="1" applyAlignment="1" applyProtection="1">
      <alignment horizontal="left" vertical="center" wrapText="1"/>
      <protection/>
    </xf>
    <xf numFmtId="0" fontId="21" fillId="2" borderId="8" xfId="0" applyNumberFormat="1" applyFill="1" applyBorder="1" applyAlignment="1" applyProtection="1">
      <alignment horizontal="left" vertical="center" wrapText="1"/>
      <protection/>
    </xf>
    <xf numFmtId="0" fontId="21" fillId="2" borderId="8" xfId="0" applyNumberFormat="1" applyFill="1" applyBorder="1" applyAlignment="1" applyProtection="1">
      <alignment horizontal="center" vertical="center" wrapText="1"/>
      <protection/>
    </xf>
    <xf numFmtId="0" fontId="23" fillId="9" borderId="8" xfId="0" applyNumberFormat="1" applyFill="1" applyBorder="1" applyAlignment="1" applyProtection="1">
      <alignment/>
      <protection/>
    </xf>
    <xf numFmtId="0" fontId="23" fillId="2" borderId="8" xfId="0" applyNumberFormat="1" applyFill="1" applyBorder="1" applyAlignment="1" applyProtection="1">
      <alignment horizontal="right" vertical="center"/>
      <protection/>
    </xf>
    <xf numFmtId="0" fontId="21" fillId="10" borderId="8" xfId="0" applyNumberFormat="1" applyFill="1" applyBorder="1" applyAlignment="1" applyProtection="1">
      <alignment/>
      <protection/>
    </xf>
    <xf numFmtId="182" fontId="21" fillId="10" borderId="8" xfId="0" applyNumberFormat="1" applyFill="1" applyBorder="1" applyAlignment="1" applyProtection="1">
      <alignment horizontal="right" vertical="center"/>
      <protection/>
    </xf>
    <xf numFmtId="0" fontId="21" fillId="2" borderId="38" xfId="0" applyNumberFormat="1" applyFill="1" applyBorder="1" applyAlignment="1" applyProtection="1">
      <alignment horizontal="left" vertical="center"/>
      <protection/>
    </xf>
    <xf numFmtId="0" fontId="21" fillId="2" borderId="38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FF"/>
      <rgbColor rgb="00CC99FF"/>
      <rgbColor rgb="000000FF"/>
      <rgbColor rgb="00008000"/>
      <rgbColor rgb="00FF0000"/>
      <rgbColor rgb="0080FF80"/>
      <rgbColor rgb="00C0C0C0"/>
      <rgbColor rgb="0080FFFF"/>
      <rgbColor rgb="0099CC00"/>
      <rgbColor rgb="0033CCCC"/>
      <rgbColor rgb="00FFFFFF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showZeros="0" tabSelected="1" workbookViewId="0" topLeftCell="B4">
      <selection activeCell="A1" sqref="A1"/>
    </sheetView>
  </sheetViews>
  <sheetFormatPr defaultColWidth="9.00390625" defaultRowHeight="14.25" customHeight="1"/>
  <cols>
    <col min="1" max="1" width="6.125" style="0" customWidth="1"/>
    <col min="2" max="2" width="24.75390625" style="0" customWidth="1"/>
    <col min="3" max="3" width="18.875" style="0" customWidth="1"/>
    <col min="4" max="4" width="2.25390625" style="0" customWidth="1"/>
    <col min="5" max="8" width="0" style="0" hidden="1" customWidth="1"/>
    <col min="9" max="9" width="20.125" style="0" customWidth="1"/>
    <col min="10" max="10" width="6.375" style="0" customWidth="1"/>
    <col min="11" max="11" width="4.00390625" style="0" customWidth="1"/>
    <col min="12" max="12" width="4.25390625" style="0" customWidth="1"/>
    <col min="13" max="13" width="4.125" style="0" customWidth="1"/>
    <col min="14" max="14" width="4.50390625" style="0" customWidth="1"/>
    <col min="15" max="15" width="3.50390625" style="0" customWidth="1"/>
    <col min="16" max="16" width="4.125" style="0" customWidth="1"/>
    <col min="17" max="17" width="20.50390625" style="0" customWidth="1"/>
    <col min="18" max="18" width="2.25390625" style="0" customWidth="1"/>
  </cols>
  <sheetData>
    <row r="1" spans="1:18" ht="24.75" customHeight="1">
      <c r="A1" s="1" t="s">
        <v>431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18" ht="42.75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</row>
    <row r="3" spans="1:18" ht="4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3"/>
      <c r="R3" s="3"/>
    </row>
    <row r="4" spans="1:18" ht="24.75" customHeight="1">
      <c r="A4" s="6"/>
      <c r="B4" s="3" t="s">
        <v>342</v>
      </c>
      <c r="C4" s="7"/>
      <c r="D4" s="8"/>
      <c r="E4" s="8"/>
      <c r="F4" s="8"/>
      <c r="G4" s="8"/>
      <c r="H4" s="8"/>
      <c r="I4" s="8" t="s">
        <v>439</v>
      </c>
      <c r="J4" s="9">
        <v>0</v>
      </c>
      <c r="K4" s="8" t="s">
        <v>9</v>
      </c>
      <c r="L4" s="10">
        <v>0</v>
      </c>
      <c r="M4" s="8" t="s">
        <v>753</v>
      </c>
      <c r="N4" s="9">
        <v>0</v>
      </c>
      <c r="O4" s="8" t="s">
        <v>365</v>
      </c>
      <c r="P4" s="8"/>
      <c r="Q4" s="8"/>
      <c r="R4" s="8"/>
    </row>
    <row r="5" spans="1:18" ht="24.75" customHeight="1">
      <c r="A5" s="11" t="s">
        <v>335</v>
      </c>
      <c r="B5" s="3" t="s">
        <v>312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8"/>
      <c r="N5" s="8"/>
      <c r="O5" s="8"/>
      <c r="P5" s="8"/>
      <c r="Q5" s="8"/>
      <c r="R5" s="8"/>
    </row>
    <row r="6" spans="1:18" ht="24.75" customHeight="1">
      <c r="A6" s="6"/>
      <c r="B6" s="3" t="s">
        <v>688</v>
      </c>
      <c r="C6" s="12"/>
      <c r="D6" s="8"/>
      <c r="E6" s="8"/>
      <c r="F6" s="8"/>
      <c r="G6" s="8"/>
      <c r="H6" s="8"/>
      <c r="I6" s="8" t="s">
        <v>470</v>
      </c>
      <c r="J6" s="9">
        <v>0</v>
      </c>
      <c r="K6" s="8" t="s">
        <v>9</v>
      </c>
      <c r="L6" s="9">
        <v>0</v>
      </c>
      <c r="M6" s="8" t="s">
        <v>753</v>
      </c>
      <c r="N6" s="9">
        <v>0</v>
      </c>
      <c r="O6" s="8" t="s">
        <v>365</v>
      </c>
      <c r="P6" s="8"/>
      <c r="Q6" s="8"/>
      <c r="R6" s="8"/>
    </row>
    <row r="7" spans="1:18" ht="24.75" customHeight="1">
      <c r="A7" s="14"/>
      <c r="B7" s="3" t="s">
        <v>358</v>
      </c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4.75" customHeight="1">
      <c r="A8" s="11" t="s">
        <v>304</v>
      </c>
      <c r="B8" s="3" t="s">
        <v>599</v>
      </c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4.75" customHeight="1">
      <c r="A9" s="16"/>
      <c r="B9" s="3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"/>
      <c r="P9" s="3"/>
      <c r="Q9" s="3"/>
      <c r="R9" s="3"/>
    </row>
    <row r="10" spans="1:18" ht="32.25" customHeight="1">
      <c r="A10" s="18"/>
      <c r="B10" s="3" t="s">
        <v>660</v>
      </c>
      <c r="C10" s="7"/>
      <c r="D10" s="8"/>
      <c r="E10" s="8"/>
      <c r="F10" s="8"/>
      <c r="G10" s="8"/>
      <c r="H10" s="8"/>
      <c r="I10" s="8" t="s">
        <v>101</v>
      </c>
      <c r="J10" s="7"/>
      <c r="K10" s="19"/>
      <c r="L10" s="19"/>
      <c r="M10" s="8" t="s">
        <v>159</v>
      </c>
      <c r="N10" s="8"/>
      <c r="O10" s="3"/>
      <c r="P10" s="3"/>
      <c r="Q10" s="7"/>
      <c r="R10" s="3"/>
    </row>
    <row r="11" spans="1:18" ht="32.25" customHeight="1">
      <c r="A11" s="18"/>
      <c r="B11" s="20" t="s">
        <v>122</v>
      </c>
      <c r="C11" s="12"/>
      <c r="D11" s="8"/>
      <c r="E11" s="8"/>
      <c r="F11" s="8"/>
      <c r="G11" s="8"/>
      <c r="H11" s="8"/>
      <c r="I11" s="8" t="s">
        <v>101</v>
      </c>
      <c r="J11" s="12"/>
      <c r="K11" s="21"/>
      <c r="L11" s="21"/>
      <c r="M11" s="8" t="s">
        <v>159</v>
      </c>
      <c r="N11" s="8"/>
      <c r="O11" s="3"/>
      <c r="P11" s="3"/>
      <c r="Q11" s="12"/>
      <c r="R11" s="3"/>
    </row>
    <row r="12" spans="1:18" ht="32.25" customHeight="1">
      <c r="A12" s="14"/>
      <c r="B12" s="20" t="s">
        <v>228</v>
      </c>
      <c r="C12" s="15"/>
      <c r="D12" s="14"/>
      <c r="E12" s="14"/>
      <c r="F12" s="14"/>
      <c r="G12" s="14"/>
      <c r="H12" s="14"/>
      <c r="I12" s="8" t="s">
        <v>101</v>
      </c>
      <c r="J12" s="22"/>
      <c r="K12" s="23"/>
      <c r="L12" s="23"/>
      <c r="M12" s="8" t="s">
        <v>159</v>
      </c>
      <c r="N12" s="24"/>
      <c r="O12" s="24"/>
      <c r="P12" s="24"/>
      <c r="Q12" s="12"/>
      <c r="R12" s="14"/>
    </row>
    <row r="13" spans="1:18" ht="32.25" customHeight="1">
      <c r="A13" s="18"/>
      <c r="B13" s="20" t="s">
        <v>474</v>
      </c>
      <c r="C13" s="12"/>
      <c r="D13" s="8"/>
      <c r="E13" s="8"/>
      <c r="F13" s="8"/>
      <c r="G13" s="8"/>
      <c r="H13" s="8"/>
      <c r="I13" s="8" t="s">
        <v>101</v>
      </c>
      <c r="J13" s="12"/>
      <c r="K13" s="12"/>
      <c r="L13" s="12"/>
      <c r="M13" s="8" t="s">
        <v>159</v>
      </c>
      <c r="N13" s="3"/>
      <c r="O13" s="3"/>
      <c r="P13" s="3"/>
      <c r="Q13" s="12"/>
      <c r="R13" s="3"/>
    </row>
    <row r="14" spans="1:18" ht="0" customHeight="1" hidden="1">
      <c r="A14" s="25"/>
      <c r="B14" s="26"/>
      <c r="C14" s="27"/>
      <c r="D14" s="26"/>
      <c r="E14" s="26"/>
      <c r="F14" s="26"/>
      <c r="G14" s="26"/>
      <c r="H14" s="26"/>
      <c r="I14" s="26"/>
      <c r="J14" s="28"/>
      <c r="K14" s="27"/>
      <c r="L14" s="27"/>
      <c r="M14" s="26"/>
      <c r="N14" s="29"/>
      <c r="O14" s="29"/>
      <c r="P14" s="29"/>
      <c r="Q14" s="30"/>
      <c r="R14" s="29"/>
    </row>
    <row r="15" spans="1:18" ht="15" customHeight="1">
      <c r="A15" s="25"/>
      <c r="B15" s="26"/>
      <c r="C15" s="31"/>
      <c r="D15" s="26"/>
      <c r="E15" s="26"/>
      <c r="F15" s="26"/>
      <c r="G15" s="26"/>
      <c r="H15" s="26"/>
      <c r="I15" s="26"/>
      <c r="J15" s="32"/>
      <c r="K15" s="31"/>
      <c r="L15" s="31"/>
      <c r="M15" s="26"/>
      <c r="N15" s="29"/>
      <c r="O15" s="29"/>
      <c r="P15" s="29"/>
      <c r="Q15" s="33"/>
      <c r="R15" s="29"/>
    </row>
  </sheetData>
  <sheetProtection/>
  <mergeCells count="10">
    <mergeCell ref="A2:Q2"/>
    <mergeCell ref="A3:N3"/>
    <mergeCell ref="J10:L10"/>
    <mergeCell ref="M10:P10"/>
    <mergeCell ref="J11:L11"/>
    <mergeCell ref="M11:P11"/>
    <mergeCell ref="J12:L12"/>
    <mergeCell ref="M12:P12"/>
    <mergeCell ref="J13:L13"/>
    <mergeCell ref="M13:P1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22.125" style="0" customWidth="1"/>
    <col min="2" max="3" width="26.00390625" style="0" customWidth="1"/>
    <col min="4" max="4" width="22.125" style="0" customWidth="1"/>
    <col min="5" max="6" width="26.00390625" style="0" customWidth="1"/>
  </cols>
  <sheetData>
    <row r="1" spans="1:6" ht="35.25" customHeight="1">
      <c r="A1" s="4" t="s">
        <v>36</v>
      </c>
      <c r="B1" s="4"/>
      <c r="C1" s="4"/>
      <c r="D1" s="4"/>
      <c r="E1" s="4"/>
      <c r="F1" s="4"/>
    </row>
    <row r="2" spans="1:6" ht="15" customHeight="1">
      <c r="A2" s="104"/>
      <c r="B2" s="104"/>
      <c r="C2" s="104"/>
      <c r="D2" s="104"/>
      <c r="E2" s="1" t="s">
        <v>787</v>
      </c>
      <c r="F2" s="1"/>
    </row>
    <row r="3" spans="1:6" ht="15" customHeight="1">
      <c r="A3" s="51" t="s">
        <v>484</v>
      </c>
      <c r="B3" s="51"/>
      <c r="C3" s="51"/>
      <c r="D3" s="51"/>
      <c r="E3" s="55"/>
      <c r="F3" s="55" t="s">
        <v>388</v>
      </c>
    </row>
    <row r="4" spans="1:6" ht="37.5" customHeight="1">
      <c r="A4" s="57" t="s">
        <v>714</v>
      </c>
      <c r="B4" s="57" t="s">
        <v>715</v>
      </c>
      <c r="C4" s="57" t="s">
        <v>67</v>
      </c>
      <c r="D4" s="57" t="s">
        <v>714</v>
      </c>
      <c r="E4" s="57" t="s">
        <v>715</v>
      </c>
      <c r="F4" s="57" t="s">
        <v>67</v>
      </c>
    </row>
    <row r="5" spans="1:6" ht="22.5" customHeight="1">
      <c r="A5" s="68" t="s">
        <v>287</v>
      </c>
      <c r="B5" s="76">
        <v>0</v>
      </c>
      <c r="C5" s="76">
        <v>0</v>
      </c>
      <c r="D5" s="170" t="s">
        <v>279</v>
      </c>
      <c r="E5" s="76">
        <v>0</v>
      </c>
      <c r="F5" s="76">
        <v>0</v>
      </c>
    </row>
    <row r="6" spans="1:6" ht="22.5" customHeight="1">
      <c r="A6" s="68" t="s">
        <v>690</v>
      </c>
      <c r="B6" s="76">
        <v>0</v>
      </c>
      <c r="C6" s="76">
        <v>0</v>
      </c>
      <c r="D6" s="171" t="s">
        <v>546</v>
      </c>
      <c r="E6" s="90">
        <v>0</v>
      </c>
      <c r="F6" s="90">
        <v>0</v>
      </c>
    </row>
    <row r="7" spans="1:6" ht="22.5" customHeight="1">
      <c r="A7" s="86" t="s">
        <v>290</v>
      </c>
      <c r="B7" s="90">
        <v>0</v>
      </c>
      <c r="C7" s="90">
        <v>0</v>
      </c>
      <c r="D7" s="172" t="s">
        <v>679</v>
      </c>
      <c r="E7" s="93">
        <v>0</v>
      </c>
      <c r="F7" s="93">
        <v>0</v>
      </c>
    </row>
    <row r="8" spans="1:6" ht="22.5" customHeight="1">
      <c r="A8" s="173" t="s">
        <v>653</v>
      </c>
      <c r="B8" s="112" t="s">
        <v>653</v>
      </c>
      <c r="C8" s="101" t="s">
        <v>653</v>
      </c>
      <c r="D8" s="174" t="s">
        <v>56</v>
      </c>
      <c r="E8" s="76">
        <v>0</v>
      </c>
      <c r="F8" s="76">
        <v>0</v>
      </c>
    </row>
    <row r="9" spans="1:6" ht="22.5" customHeight="1">
      <c r="A9" s="68" t="s">
        <v>574</v>
      </c>
      <c r="B9" s="76">
        <v>0</v>
      </c>
      <c r="C9" s="76">
        <v>0</v>
      </c>
      <c r="D9" s="174" t="s">
        <v>8</v>
      </c>
      <c r="E9" s="76">
        <v>0</v>
      </c>
      <c r="F9" s="76">
        <v>0</v>
      </c>
    </row>
    <row r="10" spans="1:6" ht="22.5" customHeight="1">
      <c r="A10" s="68" t="s">
        <v>353</v>
      </c>
      <c r="B10" s="63">
        <f>B5+B6+B7+B9</f>
        <v>0</v>
      </c>
      <c r="C10" s="63">
        <f>C5+C6+C7+C9</f>
        <v>0</v>
      </c>
      <c r="D10" s="175" t="s">
        <v>728</v>
      </c>
      <c r="E10" s="63">
        <f>E5+E7+E8+E9</f>
        <v>0</v>
      </c>
      <c r="F10" s="63">
        <f>F5+F7+F8+F9</f>
        <v>0</v>
      </c>
    </row>
    <row r="11" spans="1:6" ht="22.5" customHeight="1">
      <c r="A11" s="68" t="s">
        <v>293</v>
      </c>
      <c r="B11" s="76">
        <v>0</v>
      </c>
      <c r="C11" s="76">
        <v>0</v>
      </c>
      <c r="D11" s="175" t="s">
        <v>468</v>
      </c>
      <c r="E11" s="76">
        <v>0</v>
      </c>
      <c r="F11" s="76">
        <v>0</v>
      </c>
    </row>
    <row r="12" spans="1:6" ht="22.5" customHeight="1">
      <c r="A12" s="68" t="s">
        <v>65</v>
      </c>
      <c r="B12" s="76">
        <v>0</v>
      </c>
      <c r="C12" s="76">
        <v>0</v>
      </c>
      <c r="D12" s="175" t="s">
        <v>20</v>
      </c>
      <c r="E12" s="76">
        <v>0</v>
      </c>
      <c r="F12" s="76">
        <v>0</v>
      </c>
    </row>
    <row r="13" spans="1:6" ht="22.5" customHeight="1">
      <c r="A13" s="68" t="s">
        <v>363</v>
      </c>
      <c r="B13" s="63">
        <f>B10+B11+B12</f>
        <v>0</v>
      </c>
      <c r="C13" s="63">
        <f>C10+C11+C12</f>
        <v>0</v>
      </c>
      <c r="D13" s="175" t="s">
        <v>710</v>
      </c>
      <c r="E13" s="63">
        <f>E10+E11+E12</f>
        <v>0</v>
      </c>
      <c r="F13" s="63">
        <f>F10+F11+F12</f>
        <v>0</v>
      </c>
    </row>
    <row r="14" spans="1:6" ht="22.5" customHeight="1">
      <c r="A14" s="57" t="s">
        <v>653</v>
      </c>
      <c r="B14" s="70" t="s">
        <v>653</v>
      </c>
      <c r="C14" s="70" t="s">
        <v>653</v>
      </c>
      <c r="D14" s="175" t="s">
        <v>262</v>
      </c>
      <c r="E14" s="176">
        <f>B13-E13</f>
        <v>0</v>
      </c>
      <c r="F14" s="176">
        <f>C13-F13</f>
        <v>0</v>
      </c>
    </row>
    <row r="15" spans="1:6" ht="22.5" customHeight="1">
      <c r="A15" s="68" t="s">
        <v>649</v>
      </c>
      <c r="B15" s="76">
        <v>0</v>
      </c>
      <c r="C15" s="63">
        <f>E15</f>
        <v>0</v>
      </c>
      <c r="D15" s="175" t="s">
        <v>144</v>
      </c>
      <c r="E15" s="176">
        <f>B15+E14</f>
        <v>0</v>
      </c>
      <c r="F15" s="176">
        <f>C15+F14</f>
        <v>0</v>
      </c>
    </row>
    <row r="16" spans="1:6" ht="22.5" customHeight="1">
      <c r="A16" s="57" t="s">
        <v>775</v>
      </c>
      <c r="B16" s="63">
        <f>B13+B15</f>
        <v>0</v>
      </c>
      <c r="C16" s="63">
        <f>C13+C15</f>
        <v>0</v>
      </c>
      <c r="D16" s="177" t="s">
        <v>775</v>
      </c>
      <c r="E16" s="176">
        <f>E13+E15</f>
        <v>0</v>
      </c>
      <c r="F16" s="176">
        <f>F13+F15</f>
        <v>0</v>
      </c>
    </row>
    <row r="17" spans="1:6" ht="15" customHeight="1">
      <c r="A17" s="3"/>
      <c r="B17" s="3"/>
      <c r="C17" s="3"/>
      <c r="D17" s="3"/>
      <c r="E17" s="3"/>
      <c r="F17" s="1" t="s">
        <v>307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6">
      <selection activeCell="A1" sqref="A1"/>
    </sheetView>
  </sheetViews>
  <sheetFormatPr defaultColWidth="9.00390625" defaultRowHeight="14.25" customHeight="1"/>
  <cols>
    <col min="1" max="1" width="20.125" style="0" customWidth="1"/>
    <col min="2" max="3" width="26.00390625" style="0" customWidth="1"/>
    <col min="4" max="4" width="22.875" style="0" customWidth="1"/>
    <col min="5" max="6" width="26.00390625" style="0" customWidth="1"/>
  </cols>
  <sheetData>
    <row r="1" spans="1:6" ht="35.25" customHeight="1">
      <c r="A1" s="4" t="s">
        <v>448</v>
      </c>
      <c r="B1" s="4"/>
      <c r="C1" s="4"/>
      <c r="D1" s="4"/>
      <c r="E1" s="4"/>
      <c r="F1" s="4"/>
    </row>
    <row r="2" spans="1:6" ht="15" customHeight="1">
      <c r="A2" s="8"/>
      <c r="B2" s="8"/>
      <c r="C2" s="8"/>
      <c r="D2" s="8"/>
      <c r="E2" s="1" t="s">
        <v>504</v>
      </c>
      <c r="F2" s="1"/>
    </row>
    <row r="3" spans="1:6" ht="15" customHeight="1">
      <c r="A3" s="51" t="s">
        <v>484</v>
      </c>
      <c r="B3" s="51"/>
      <c r="C3" s="51"/>
      <c r="D3" s="51"/>
      <c r="E3" s="55"/>
      <c r="F3" s="55" t="s">
        <v>388</v>
      </c>
    </row>
    <row r="4" spans="1:6" ht="37.5" customHeight="1">
      <c r="A4" s="57" t="s">
        <v>714</v>
      </c>
      <c r="B4" s="57" t="s">
        <v>715</v>
      </c>
      <c r="C4" s="57" t="s">
        <v>67</v>
      </c>
      <c r="D4" s="57" t="s">
        <v>714</v>
      </c>
      <c r="E4" s="57" t="s">
        <v>715</v>
      </c>
      <c r="F4" s="57" t="s">
        <v>67</v>
      </c>
    </row>
    <row r="5" spans="1:6" ht="22.5" customHeight="1">
      <c r="A5" s="68" t="s">
        <v>340</v>
      </c>
      <c r="B5" s="76">
        <v>0</v>
      </c>
      <c r="C5" s="76">
        <v>0</v>
      </c>
      <c r="D5" s="178" t="s">
        <v>659</v>
      </c>
      <c r="E5" s="76">
        <v>0</v>
      </c>
      <c r="F5" s="76">
        <v>0</v>
      </c>
    </row>
    <row r="6" spans="1:6" ht="29.25" customHeight="1">
      <c r="A6" s="68" t="s">
        <v>690</v>
      </c>
      <c r="B6" s="76">
        <v>0</v>
      </c>
      <c r="C6" s="76">
        <v>0</v>
      </c>
      <c r="D6" s="179" t="s">
        <v>378</v>
      </c>
      <c r="E6" s="76">
        <v>0</v>
      </c>
      <c r="F6" s="76">
        <v>0</v>
      </c>
    </row>
    <row r="7" spans="1:6" ht="22.5" customHeight="1">
      <c r="A7" s="68" t="s">
        <v>290</v>
      </c>
      <c r="B7" s="90">
        <v>0</v>
      </c>
      <c r="C7" s="90">
        <v>0</v>
      </c>
      <c r="D7" s="178" t="s">
        <v>572</v>
      </c>
      <c r="E7" s="76">
        <v>0</v>
      </c>
      <c r="F7" s="76">
        <v>0</v>
      </c>
    </row>
    <row r="8" spans="1:6" ht="22.5" customHeight="1">
      <c r="A8" s="180" t="s">
        <v>653</v>
      </c>
      <c r="B8" s="111" t="s">
        <v>653</v>
      </c>
      <c r="C8" s="111" t="s">
        <v>653</v>
      </c>
      <c r="D8" s="178" t="s">
        <v>632</v>
      </c>
      <c r="E8" s="76">
        <v>0</v>
      </c>
      <c r="F8" s="76">
        <v>0</v>
      </c>
    </row>
    <row r="9" spans="1:6" ht="22.5" customHeight="1">
      <c r="A9" s="75" t="s">
        <v>653</v>
      </c>
      <c r="B9" s="111" t="s">
        <v>653</v>
      </c>
      <c r="C9" s="111" t="s">
        <v>653</v>
      </c>
      <c r="D9" s="178" t="s">
        <v>88</v>
      </c>
      <c r="E9" s="76">
        <v>0</v>
      </c>
      <c r="F9" s="76">
        <v>0</v>
      </c>
    </row>
    <row r="10" spans="1:6" ht="22.5" customHeight="1">
      <c r="A10" s="75" t="s">
        <v>653</v>
      </c>
      <c r="B10" s="111" t="s">
        <v>653</v>
      </c>
      <c r="C10" s="111" t="s">
        <v>653</v>
      </c>
      <c r="D10" s="178" t="s">
        <v>107</v>
      </c>
      <c r="E10" s="76">
        <v>0</v>
      </c>
      <c r="F10" s="76">
        <v>0</v>
      </c>
    </row>
    <row r="11" spans="1:6" ht="22.5" customHeight="1">
      <c r="A11" s="75" t="s">
        <v>653</v>
      </c>
      <c r="B11" s="111" t="s">
        <v>653</v>
      </c>
      <c r="C11" s="111" t="s">
        <v>653</v>
      </c>
      <c r="D11" s="181" t="s">
        <v>435</v>
      </c>
      <c r="E11" s="90">
        <v>0</v>
      </c>
      <c r="F11" s="90">
        <v>0</v>
      </c>
    </row>
    <row r="12" spans="1:6" ht="22.5" customHeight="1">
      <c r="A12" s="182" t="s">
        <v>653</v>
      </c>
      <c r="B12" s="112" t="s">
        <v>653</v>
      </c>
      <c r="C12" s="112" t="s">
        <v>653</v>
      </c>
      <c r="D12" s="183" t="s">
        <v>49</v>
      </c>
      <c r="E12" s="93">
        <v>0</v>
      </c>
      <c r="F12" s="93">
        <v>0</v>
      </c>
    </row>
    <row r="13" spans="1:6" ht="22.5" customHeight="1">
      <c r="A13" s="68" t="s">
        <v>574</v>
      </c>
      <c r="B13" s="76">
        <v>0</v>
      </c>
      <c r="C13" s="76">
        <v>0</v>
      </c>
      <c r="D13" s="178" t="s">
        <v>411</v>
      </c>
      <c r="E13" s="76">
        <v>0</v>
      </c>
      <c r="F13" s="76">
        <v>0</v>
      </c>
    </row>
    <row r="14" spans="1:6" ht="22.5" customHeight="1">
      <c r="A14" s="68" t="s">
        <v>233</v>
      </c>
      <c r="B14" s="76">
        <v>0</v>
      </c>
      <c r="C14" s="76">
        <v>0</v>
      </c>
      <c r="D14" s="178" t="s">
        <v>555</v>
      </c>
      <c r="E14" s="76">
        <v>0</v>
      </c>
      <c r="F14" s="76">
        <v>0</v>
      </c>
    </row>
    <row r="15" spans="1:6" ht="22.5" customHeight="1">
      <c r="A15" s="68" t="s">
        <v>452</v>
      </c>
      <c r="B15" s="63">
        <f>B5+B6+B7+B13+B14</f>
        <v>0</v>
      </c>
      <c r="C15" s="63">
        <f>C5+C6+C7+C13+C14</f>
        <v>0</v>
      </c>
      <c r="D15" s="68" t="s">
        <v>430</v>
      </c>
      <c r="E15" s="63">
        <f>E5+E6+E7+E8+E9+E10+E11+E12+E13+E14</f>
        <v>0</v>
      </c>
      <c r="F15" s="63">
        <f>F5+F6+F7+F8+F9+F10+F11+F12+F13+F14</f>
        <v>0</v>
      </c>
    </row>
    <row r="16" spans="1:6" ht="22.5" customHeight="1">
      <c r="A16" s="68" t="s">
        <v>462</v>
      </c>
      <c r="B16" s="76">
        <v>0</v>
      </c>
      <c r="C16" s="76">
        <v>0</v>
      </c>
      <c r="D16" s="68" t="s">
        <v>25</v>
      </c>
      <c r="E16" s="76">
        <v>0</v>
      </c>
      <c r="F16" s="76">
        <v>0</v>
      </c>
    </row>
    <row r="17" spans="1:6" ht="22.5" customHeight="1">
      <c r="A17" s="68" t="s">
        <v>50</v>
      </c>
      <c r="B17" s="76">
        <v>0</v>
      </c>
      <c r="C17" s="76">
        <v>0</v>
      </c>
      <c r="D17" s="68" t="s">
        <v>565</v>
      </c>
      <c r="E17" s="184">
        <v>0</v>
      </c>
      <c r="F17" s="184">
        <v>0</v>
      </c>
    </row>
    <row r="18" spans="1:6" ht="22.5" customHeight="1">
      <c r="A18" s="68" t="s">
        <v>510</v>
      </c>
      <c r="B18" s="99">
        <f>B15+B16+B17</f>
        <v>0</v>
      </c>
      <c r="C18" s="99">
        <f>C15+C16+C17</f>
        <v>0</v>
      </c>
      <c r="D18" s="68" t="s">
        <v>329</v>
      </c>
      <c r="E18" s="176">
        <f>E17+E15+E16</f>
        <v>0</v>
      </c>
      <c r="F18" s="176">
        <f>F17+F15+F16</f>
        <v>0</v>
      </c>
    </row>
    <row r="19" spans="1:6" ht="22.5" customHeight="1">
      <c r="A19" s="74" t="s">
        <v>653</v>
      </c>
      <c r="B19" s="112" t="s">
        <v>653</v>
      </c>
      <c r="C19" s="101" t="s">
        <v>653</v>
      </c>
      <c r="D19" s="68" t="s">
        <v>55</v>
      </c>
      <c r="E19" s="176">
        <f>B18-E18</f>
        <v>0</v>
      </c>
      <c r="F19" s="176">
        <f>C18-F18</f>
        <v>0</v>
      </c>
    </row>
    <row r="20" spans="1:6" ht="22.5" customHeight="1">
      <c r="A20" s="68" t="s">
        <v>303</v>
      </c>
      <c r="B20" s="76">
        <v>0</v>
      </c>
      <c r="C20" s="63">
        <f>E20</f>
        <v>0</v>
      </c>
      <c r="D20" s="68" t="s">
        <v>454</v>
      </c>
      <c r="E20" s="176">
        <f>B20+E19</f>
        <v>0</v>
      </c>
      <c r="F20" s="176">
        <f>C20+F19</f>
        <v>0</v>
      </c>
    </row>
    <row r="21" spans="1:6" ht="22.5" customHeight="1">
      <c r="A21" s="57" t="s">
        <v>775</v>
      </c>
      <c r="B21" s="63">
        <f>B18+B20</f>
        <v>0</v>
      </c>
      <c r="C21" s="63">
        <f>C18+C20</f>
        <v>0</v>
      </c>
      <c r="D21" s="57" t="s">
        <v>775</v>
      </c>
      <c r="E21" s="63">
        <f>E18+E20</f>
        <v>0</v>
      </c>
      <c r="F21" s="63">
        <f>F18+F20</f>
        <v>0</v>
      </c>
    </row>
    <row r="22" spans="1:6" ht="15" customHeight="1">
      <c r="A22" s="3"/>
      <c r="B22" s="3"/>
      <c r="C22" s="3"/>
      <c r="D22" s="3"/>
      <c r="E22" s="3"/>
      <c r="F22" s="1" t="s">
        <v>532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20.00390625" style="0" customWidth="1"/>
    <col min="2" max="3" width="25.00390625" style="0" customWidth="1"/>
    <col min="4" max="4" width="21.50390625" style="0" customWidth="1"/>
    <col min="5" max="6" width="25.00390625" style="0" customWidth="1"/>
  </cols>
  <sheetData>
    <row r="1" spans="1:6" ht="35.25" customHeight="1">
      <c r="A1" s="4" t="s">
        <v>783</v>
      </c>
      <c r="B1" s="4"/>
      <c r="C1" s="4"/>
      <c r="D1" s="4"/>
      <c r="E1" s="4"/>
      <c r="F1" s="4"/>
    </row>
    <row r="2" spans="1:6" ht="15" customHeight="1">
      <c r="A2" s="8"/>
      <c r="B2" s="8"/>
      <c r="C2" s="8"/>
      <c r="D2" s="8"/>
      <c r="E2" s="1" t="s">
        <v>612</v>
      </c>
      <c r="F2" s="1"/>
    </row>
    <row r="3" spans="1:6" ht="15" customHeight="1">
      <c r="A3" s="51" t="s">
        <v>484</v>
      </c>
      <c r="B3" s="51"/>
      <c r="C3" s="51"/>
      <c r="D3" s="51"/>
      <c r="E3" s="55"/>
      <c r="F3" s="55" t="s">
        <v>388</v>
      </c>
    </row>
    <row r="4" spans="1:6" ht="37.5" customHeight="1">
      <c r="A4" s="57" t="s">
        <v>714</v>
      </c>
      <c r="B4" s="57" t="s">
        <v>715</v>
      </c>
      <c r="C4" s="57" t="s">
        <v>67</v>
      </c>
      <c r="D4" s="57" t="s">
        <v>714</v>
      </c>
      <c r="E4" s="57" t="s">
        <v>715</v>
      </c>
      <c r="F4" s="57" t="s">
        <v>67</v>
      </c>
    </row>
    <row r="5" spans="1:6" ht="22.5" customHeight="1">
      <c r="A5" s="68" t="s">
        <v>526</v>
      </c>
      <c r="B5" s="76">
        <v>0</v>
      </c>
      <c r="C5" s="76">
        <v>0</v>
      </c>
      <c r="D5" s="178" t="s">
        <v>434</v>
      </c>
      <c r="E5" s="76">
        <v>0</v>
      </c>
      <c r="F5" s="76">
        <v>0</v>
      </c>
    </row>
    <row r="6" spans="1:6" ht="22.5" customHeight="1">
      <c r="A6" s="68" t="s">
        <v>690</v>
      </c>
      <c r="B6" s="76">
        <v>0</v>
      </c>
      <c r="C6" s="76">
        <v>0</v>
      </c>
      <c r="D6" s="178" t="s">
        <v>603</v>
      </c>
      <c r="E6" s="76">
        <v>0</v>
      </c>
      <c r="F6" s="76">
        <v>0</v>
      </c>
    </row>
    <row r="7" spans="1:6" ht="22.5" customHeight="1">
      <c r="A7" s="68" t="s">
        <v>290</v>
      </c>
      <c r="B7" s="76">
        <v>0</v>
      </c>
      <c r="C7" s="76">
        <v>0</v>
      </c>
      <c r="D7" s="57" t="s">
        <v>653</v>
      </c>
      <c r="E7" s="70" t="s">
        <v>653</v>
      </c>
      <c r="F7" s="70" t="s">
        <v>653</v>
      </c>
    </row>
    <row r="8" spans="1:6" ht="22.5" customHeight="1">
      <c r="A8" s="68" t="s">
        <v>574</v>
      </c>
      <c r="B8" s="76">
        <v>0</v>
      </c>
      <c r="C8" s="76">
        <v>0</v>
      </c>
      <c r="D8" s="178" t="s">
        <v>780</v>
      </c>
      <c r="E8" s="76">
        <v>0</v>
      </c>
      <c r="F8" s="76">
        <v>0</v>
      </c>
    </row>
    <row r="9" spans="1:6" ht="22.5" customHeight="1">
      <c r="A9" s="68" t="s">
        <v>353</v>
      </c>
      <c r="B9" s="63">
        <f>B5+B6+B7+B8</f>
        <v>0</v>
      </c>
      <c r="C9" s="63">
        <f>C5+C6+C7+C8</f>
        <v>0</v>
      </c>
      <c r="D9" s="178" t="s">
        <v>697</v>
      </c>
      <c r="E9" s="176">
        <f>E5+E6+E8</f>
        <v>0</v>
      </c>
      <c r="F9" s="176">
        <f>F5+F6+F8</f>
        <v>0</v>
      </c>
    </row>
    <row r="10" spans="1:6" ht="22.5" customHeight="1">
      <c r="A10" s="68" t="s">
        <v>293</v>
      </c>
      <c r="B10" s="76">
        <v>0</v>
      </c>
      <c r="C10" s="76">
        <v>0</v>
      </c>
      <c r="D10" s="178" t="s">
        <v>204</v>
      </c>
      <c r="E10" s="184">
        <v>0</v>
      </c>
      <c r="F10" s="184">
        <v>0</v>
      </c>
    </row>
    <row r="11" spans="1:6" ht="22.5" customHeight="1">
      <c r="A11" s="68" t="s">
        <v>65</v>
      </c>
      <c r="B11" s="76">
        <v>0</v>
      </c>
      <c r="C11" s="76">
        <v>0</v>
      </c>
      <c r="D11" s="178" t="s">
        <v>774</v>
      </c>
      <c r="E11" s="184">
        <v>0</v>
      </c>
      <c r="F11" s="184">
        <v>0</v>
      </c>
    </row>
    <row r="12" spans="1:6" ht="22.5" customHeight="1">
      <c r="A12" s="68" t="s">
        <v>363</v>
      </c>
      <c r="B12" s="63">
        <f>B9+B10+B11</f>
        <v>0</v>
      </c>
      <c r="C12" s="63">
        <f>C9+C10+C11</f>
        <v>0</v>
      </c>
      <c r="D12" s="178" t="s">
        <v>748</v>
      </c>
      <c r="E12" s="176">
        <f>E9+E10+E11</f>
        <v>0</v>
      </c>
      <c r="F12" s="176">
        <f>F9+F10+F11</f>
        <v>0</v>
      </c>
    </row>
    <row r="13" spans="1:6" ht="22.5" customHeight="1">
      <c r="A13" s="57" t="s">
        <v>653</v>
      </c>
      <c r="B13" s="70" t="s">
        <v>653</v>
      </c>
      <c r="C13" s="70" t="s">
        <v>653</v>
      </c>
      <c r="D13" s="178" t="s">
        <v>369</v>
      </c>
      <c r="E13" s="176">
        <f>B12-E12</f>
        <v>0</v>
      </c>
      <c r="F13" s="176">
        <f>C12-F12</f>
        <v>0</v>
      </c>
    </row>
    <row r="14" spans="1:6" ht="22.5" customHeight="1">
      <c r="A14" s="68" t="s">
        <v>649</v>
      </c>
      <c r="B14" s="76">
        <v>0</v>
      </c>
      <c r="C14" s="63">
        <f>E14</f>
        <v>0</v>
      </c>
      <c r="D14" s="178" t="s">
        <v>177</v>
      </c>
      <c r="E14" s="176">
        <f>B14+E13</f>
        <v>0</v>
      </c>
      <c r="F14" s="176">
        <f>C14+F13</f>
        <v>0</v>
      </c>
    </row>
    <row r="15" spans="1:6" ht="22.5" customHeight="1">
      <c r="A15" s="57" t="s">
        <v>775</v>
      </c>
      <c r="B15" s="63">
        <f>B12+B14</f>
        <v>0</v>
      </c>
      <c r="C15" s="63">
        <f>C12+C14</f>
        <v>0</v>
      </c>
      <c r="D15" s="147" t="s">
        <v>775</v>
      </c>
      <c r="E15" s="176">
        <f>E12+E14</f>
        <v>0</v>
      </c>
      <c r="F15" s="176">
        <f>F12+F14</f>
        <v>0</v>
      </c>
    </row>
    <row r="16" spans="1:6" ht="15" customHeight="1">
      <c r="A16" s="3"/>
      <c r="B16" s="3"/>
      <c r="C16" s="3"/>
      <c r="D16" s="3"/>
      <c r="E16" s="3"/>
      <c r="F16" s="1" t="s">
        <v>77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B1">
      <selection activeCell="A1" sqref="A1"/>
    </sheetView>
  </sheetViews>
  <sheetFormatPr defaultColWidth="9.00390625" defaultRowHeight="14.25" customHeight="1"/>
  <cols>
    <col min="1" max="1" width="29.50390625" style="0" customWidth="1"/>
    <col min="2" max="2" width="6.25390625" style="0" customWidth="1"/>
    <col min="3" max="4" width="22.50390625" style="0" customWidth="1"/>
    <col min="5" max="5" width="31.625" style="0" customWidth="1"/>
    <col min="6" max="6" width="6.25390625" style="0" customWidth="1"/>
    <col min="7" max="8" width="22.50390625" style="0" customWidth="1"/>
  </cols>
  <sheetData>
    <row r="1" spans="1:8" ht="35.25" customHeight="1">
      <c r="A1" s="185" t="s">
        <v>96</v>
      </c>
      <c r="B1" s="185"/>
      <c r="C1" s="185"/>
      <c r="D1" s="185"/>
      <c r="E1" s="185"/>
      <c r="F1" s="185"/>
      <c r="G1" s="185"/>
      <c r="H1" s="185"/>
    </row>
    <row r="2" spans="1:8" ht="15" customHeight="1">
      <c r="A2" s="51" t="s">
        <v>484</v>
      </c>
      <c r="B2" s="186"/>
      <c r="C2" s="186"/>
      <c r="D2" s="187"/>
      <c r="E2" s="187"/>
      <c r="F2" s="187"/>
      <c r="G2" s="187"/>
      <c r="H2" s="55" t="s">
        <v>299</v>
      </c>
    </row>
    <row r="3" spans="1:8" ht="37.5" customHeight="1">
      <c r="A3" s="61" t="s">
        <v>714</v>
      </c>
      <c r="B3" s="61" t="s">
        <v>634</v>
      </c>
      <c r="C3" s="57" t="s">
        <v>715</v>
      </c>
      <c r="D3" s="57" t="s">
        <v>67</v>
      </c>
      <c r="E3" s="57" t="s">
        <v>714</v>
      </c>
      <c r="F3" s="91" t="s">
        <v>634</v>
      </c>
      <c r="G3" s="57" t="s">
        <v>715</v>
      </c>
      <c r="H3" s="57" t="s">
        <v>67</v>
      </c>
    </row>
    <row r="4" spans="1:8" ht="22.5" customHeight="1">
      <c r="A4" s="188" t="s">
        <v>28</v>
      </c>
      <c r="B4" s="57" t="s">
        <v>653</v>
      </c>
      <c r="C4" s="91" t="s">
        <v>653</v>
      </c>
      <c r="D4" s="91" t="s">
        <v>653</v>
      </c>
      <c r="E4" s="188" t="s">
        <v>412</v>
      </c>
      <c r="F4" s="189" t="s">
        <v>653</v>
      </c>
      <c r="G4" s="91" t="s">
        <v>653</v>
      </c>
      <c r="H4" s="91" t="s">
        <v>653</v>
      </c>
    </row>
    <row r="5" spans="1:8" ht="22.5" customHeight="1">
      <c r="A5" s="188" t="s">
        <v>666</v>
      </c>
      <c r="B5" s="74" t="s">
        <v>489</v>
      </c>
      <c r="C5" s="66">
        <f>C6+C7+C8</f>
        <v>19521</v>
      </c>
      <c r="D5" s="190">
        <f>D6+D7+D8</f>
        <v>20674</v>
      </c>
      <c r="E5" s="191" t="s">
        <v>602</v>
      </c>
      <c r="F5" s="59" t="s">
        <v>483</v>
      </c>
      <c r="G5" s="82">
        <v>3522000</v>
      </c>
      <c r="H5" s="66">
        <f>G8</f>
        <v>2722000</v>
      </c>
    </row>
    <row r="6" spans="1:8" ht="22.5" customHeight="1">
      <c r="A6" s="188" t="s">
        <v>113</v>
      </c>
      <c r="B6" s="58" t="s">
        <v>489</v>
      </c>
      <c r="C6" s="82">
        <v>13859</v>
      </c>
      <c r="D6" s="192">
        <v>14671</v>
      </c>
      <c r="E6" s="191" t="s">
        <v>4</v>
      </c>
      <c r="F6" s="75" t="s">
        <v>483</v>
      </c>
      <c r="G6" s="82">
        <v>800000</v>
      </c>
      <c r="H6" s="82">
        <v>10140000</v>
      </c>
    </row>
    <row r="7" spans="1:8" ht="22.5" customHeight="1">
      <c r="A7" s="188" t="s">
        <v>387</v>
      </c>
      <c r="B7" s="193" t="s">
        <v>489</v>
      </c>
      <c r="C7" s="82">
        <v>28</v>
      </c>
      <c r="D7" s="192">
        <v>12</v>
      </c>
      <c r="E7" s="191" t="s">
        <v>441</v>
      </c>
      <c r="F7" s="75" t="s">
        <v>483</v>
      </c>
      <c r="G7" s="82">
        <v>0</v>
      </c>
      <c r="H7" s="82">
        <v>13000000</v>
      </c>
    </row>
    <row r="8" spans="1:8" ht="22.5" customHeight="1">
      <c r="A8" s="188" t="s">
        <v>357</v>
      </c>
      <c r="B8" s="194" t="s">
        <v>489</v>
      </c>
      <c r="C8" s="82">
        <v>5634</v>
      </c>
      <c r="D8" s="192">
        <v>5991</v>
      </c>
      <c r="E8" s="195" t="s">
        <v>624</v>
      </c>
      <c r="F8" s="75" t="s">
        <v>483</v>
      </c>
      <c r="G8" s="66">
        <f>G5-G6+G7</f>
        <v>2722000</v>
      </c>
      <c r="H8" s="66">
        <f>H5-H6+H7</f>
        <v>5582000</v>
      </c>
    </row>
    <row r="9" spans="1:8" ht="22.5" customHeight="1">
      <c r="A9" s="188" t="s">
        <v>76</v>
      </c>
      <c r="B9" s="58" t="s">
        <v>489</v>
      </c>
      <c r="C9" s="196">
        <v>421</v>
      </c>
      <c r="D9" s="196">
        <v>445</v>
      </c>
      <c r="E9" s="197" t="s">
        <v>86</v>
      </c>
      <c r="F9" s="75" t="s">
        <v>483</v>
      </c>
      <c r="G9" s="82">
        <v>0</v>
      </c>
      <c r="H9" s="82">
        <v>9000000</v>
      </c>
    </row>
    <row r="10" spans="1:8" ht="22.5" customHeight="1">
      <c r="A10" s="188" t="s">
        <v>175</v>
      </c>
      <c r="B10" s="58" t="s">
        <v>489</v>
      </c>
      <c r="C10" s="196">
        <v>69</v>
      </c>
      <c r="D10" s="196">
        <v>83</v>
      </c>
      <c r="E10" s="197" t="s">
        <v>473</v>
      </c>
      <c r="F10" s="75" t="s">
        <v>483</v>
      </c>
      <c r="G10" s="82">
        <v>19120000</v>
      </c>
      <c r="H10" s="82">
        <v>0</v>
      </c>
    </row>
    <row r="11" spans="1:8" ht="22.5" customHeight="1">
      <c r="A11" s="188" t="s">
        <v>24</v>
      </c>
      <c r="B11" s="58" t="s">
        <v>489</v>
      </c>
      <c r="C11" s="88">
        <v>13459</v>
      </c>
      <c r="D11" s="88">
        <v>14274</v>
      </c>
      <c r="E11" s="197" t="s">
        <v>140</v>
      </c>
      <c r="F11" s="75" t="s">
        <v>403</v>
      </c>
      <c r="G11" s="82">
        <v>61548</v>
      </c>
      <c r="H11" s="82">
        <v>66471.84</v>
      </c>
    </row>
    <row r="12" spans="1:8" ht="22.5" customHeight="1">
      <c r="A12" s="188" t="s">
        <v>377</v>
      </c>
      <c r="B12" s="57" t="s">
        <v>653</v>
      </c>
      <c r="C12" s="91" t="s">
        <v>653</v>
      </c>
      <c r="D12" s="180" t="s">
        <v>653</v>
      </c>
      <c r="E12" s="197" t="s">
        <v>128</v>
      </c>
      <c r="F12" s="75" t="s">
        <v>653</v>
      </c>
      <c r="G12" s="75" t="s">
        <v>653</v>
      </c>
      <c r="H12" s="75" t="s">
        <v>653</v>
      </c>
    </row>
    <row r="13" spans="1:8" ht="22.5" customHeight="1">
      <c r="A13" s="188" t="s">
        <v>607</v>
      </c>
      <c r="B13" s="58" t="s">
        <v>483</v>
      </c>
      <c r="C13" s="82">
        <v>388199430.97</v>
      </c>
      <c r="D13" s="82">
        <v>564745260.43</v>
      </c>
      <c r="E13" s="197" t="s">
        <v>646</v>
      </c>
      <c r="F13" s="75" t="s">
        <v>489</v>
      </c>
      <c r="G13" s="82">
        <f>G14+G15</f>
        <v>9875</v>
      </c>
      <c r="H13" s="82">
        <f>H14+H15</f>
        <v>10515</v>
      </c>
    </row>
    <row r="14" spans="1:8" ht="22.5" customHeight="1">
      <c r="A14" s="188" t="s">
        <v>143</v>
      </c>
      <c r="B14" s="58" t="s">
        <v>483</v>
      </c>
      <c r="C14" s="82">
        <v>497767582.12</v>
      </c>
      <c r="D14" s="82">
        <v>711750414.91</v>
      </c>
      <c r="E14" s="197" t="s">
        <v>113</v>
      </c>
      <c r="F14" s="75" t="s">
        <v>489</v>
      </c>
      <c r="G14" s="82">
        <v>6665</v>
      </c>
      <c r="H14" s="82">
        <v>6865</v>
      </c>
    </row>
    <row r="15" spans="1:8" ht="22.5" customHeight="1">
      <c r="A15" s="188" t="s">
        <v>606</v>
      </c>
      <c r="B15" s="58" t="s">
        <v>166</v>
      </c>
      <c r="C15" s="66">
        <v>23.35348787779752</v>
      </c>
      <c r="D15" s="190">
        <v>19.714067885403715</v>
      </c>
      <c r="E15" s="198" t="s">
        <v>739</v>
      </c>
      <c r="F15" s="75" t="s">
        <v>489</v>
      </c>
      <c r="G15" s="82">
        <v>3210</v>
      </c>
      <c r="H15" s="82">
        <v>3650</v>
      </c>
    </row>
    <row r="16" spans="1:8" ht="22.5" customHeight="1">
      <c r="A16" s="188" t="s">
        <v>348</v>
      </c>
      <c r="B16" s="58" t="s">
        <v>166</v>
      </c>
      <c r="C16" s="82">
        <v>19</v>
      </c>
      <c r="D16" s="192">
        <v>19</v>
      </c>
      <c r="E16" s="191" t="s">
        <v>614</v>
      </c>
      <c r="F16" s="75" t="s">
        <v>489</v>
      </c>
      <c r="G16" s="82">
        <v>6665</v>
      </c>
      <c r="H16" s="82">
        <v>6865</v>
      </c>
    </row>
    <row r="17" spans="1:8" ht="22.5" customHeight="1">
      <c r="A17" s="188" t="s">
        <v>292</v>
      </c>
      <c r="B17" s="58" t="s">
        <v>166</v>
      </c>
      <c r="C17" s="82">
        <v>8</v>
      </c>
      <c r="D17" s="192">
        <v>8</v>
      </c>
      <c r="E17" s="191" t="s">
        <v>226</v>
      </c>
      <c r="F17" s="75" t="s">
        <v>653</v>
      </c>
      <c r="G17" s="75" t="s">
        <v>653</v>
      </c>
      <c r="H17" s="75" t="s">
        <v>653</v>
      </c>
    </row>
    <row r="18" spans="1:8" ht="22.5" customHeight="1">
      <c r="A18" s="188" t="s">
        <v>516</v>
      </c>
      <c r="B18" s="193" t="s">
        <v>166</v>
      </c>
      <c r="C18" s="82">
        <v>20</v>
      </c>
      <c r="D18" s="192">
        <v>20</v>
      </c>
      <c r="E18" s="191" t="s">
        <v>607</v>
      </c>
      <c r="F18" s="75" t="s">
        <v>483</v>
      </c>
      <c r="G18" s="82">
        <v>410217420</v>
      </c>
      <c r="H18" s="82">
        <v>435202830.6</v>
      </c>
    </row>
    <row r="19" spans="1:8" ht="22.5" customHeight="1">
      <c r="A19" s="188" t="s">
        <v>426</v>
      </c>
      <c r="B19" s="194" t="s">
        <v>653</v>
      </c>
      <c r="C19" s="111" t="s">
        <v>653</v>
      </c>
      <c r="D19" s="114" t="s">
        <v>653</v>
      </c>
      <c r="E19" s="191" t="s">
        <v>143</v>
      </c>
      <c r="F19" s="75" t="s">
        <v>483</v>
      </c>
      <c r="G19" s="82">
        <v>410217420</v>
      </c>
      <c r="H19" s="82">
        <v>435202830.6</v>
      </c>
    </row>
    <row r="20" spans="1:8" ht="22.5" customHeight="1">
      <c r="A20" s="188" t="s">
        <v>383</v>
      </c>
      <c r="B20" s="58" t="s">
        <v>489</v>
      </c>
      <c r="C20" s="82">
        <v>2935</v>
      </c>
      <c r="D20" s="192">
        <v>2945</v>
      </c>
      <c r="E20" s="191" t="s">
        <v>407</v>
      </c>
      <c r="F20" s="75" t="s">
        <v>166</v>
      </c>
      <c r="G20" s="66">
        <v>27.1</v>
      </c>
      <c r="H20" s="66">
        <v>27.79</v>
      </c>
    </row>
    <row r="21" spans="1:8" ht="22.5" customHeight="1">
      <c r="A21" s="188" t="s">
        <v>727</v>
      </c>
      <c r="B21" s="74" t="s">
        <v>489</v>
      </c>
      <c r="C21" s="82">
        <v>2935</v>
      </c>
      <c r="D21" s="192">
        <v>2945</v>
      </c>
      <c r="E21" s="191" t="s">
        <v>396</v>
      </c>
      <c r="F21" s="75" t="s">
        <v>653</v>
      </c>
      <c r="G21" s="75" t="s">
        <v>653</v>
      </c>
      <c r="H21" s="75" t="s">
        <v>653</v>
      </c>
    </row>
    <row r="22" spans="1:8" ht="22.5" customHeight="1">
      <c r="A22" s="188" t="s">
        <v>93</v>
      </c>
      <c r="B22" s="180" t="s">
        <v>483</v>
      </c>
      <c r="C22" s="82">
        <v>109568151.15</v>
      </c>
      <c r="D22" s="192">
        <v>147005154.48</v>
      </c>
      <c r="E22" s="191" t="s">
        <v>185</v>
      </c>
      <c r="F22" s="75" t="s">
        <v>489</v>
      </c>
      <c r="G22" s="196">
        <v>65030</v>
      </c>
      <c r="H22" s="196">
        <v>65530</v>
      </c>
    </row>
    <row r="23" spans="1:8" ht="22.5" customHeight="1">
      <c r="A23" s="199" t="s">
        <v>631</v>
      </c>
      <c r="B23" s="182" t="s">
        <v>653</v>
      </c>
      <c r="C23" s="111" t="s">
        <v>653</v>
      </c>
      <c r="D23" s="114" t="s">
        <v>653</v>
      </c>
      <c r="E23" s="195" t="s">
        <v>657</v>
      </c>
      <c r="F23" s="75" t="s">
        <v>489</v>
      </c>
      <c r="G23" s="196">
        <v>19808</v>
      </c>
      <c r="H23" s="196">
        <v>21020</v>
      </c>
    </row>
    <row r="24" spans="1:8" ht="22.5" customHeight="1">
      <c r="A24" s="89" t="s">
        <v>493</v>
      </c>
      <c r="B24" s="180" t="s">
        <v>483</v>
      </c>
      <c r="C24" s="82">
        <v>116246091.95</v>
      </c>
      <c r="D24" s="82">
        <v>127314959.97</v>
      </c>
      <c r="E24" s="75" t="s">
        <v>653</v>
      </c>
      <c r="F24" s="75" t="s">
        <v>653</v>
      </c>
      <c r="G24" s="75" t="s">
        <v>653</v>
      </c>
      <c r="H24" s="75" t="s">
        <v>653</v>
      </c>
    </row>
    <row r="25" spans="1:8" ht="15" customHeight="1">
      <c r="A25" s="118"/>
      <c r="B25" s="118"/>
      <c r="C25" s="118"/>
      <c r="D25" s="118"/>
      <c r="E25" s="118"/>
      <c r="F25" s="118"/>
      <c r="G25" s="118"/>
      <c r="H25" s="72" t="s">
        <v>184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7">
      <selection activeCell="A1" sqref="A1"/>
    </sheetView>
  </sheetViews>
  <sheetFormatPr defaultColWidth="9.00390625" defaultRowHeight="14.25" customHeight="1"/>
  <cols>
    <col min="1" max="1" width="37.75390625" style="0" customWidth="1"/>
    <col min="2" max="2" width="6.25390625" style="0" customWidth="1"/>
    <col min="3" max="4" width="22.50390625" style="0" customWidth="1"/>
    <col min="5" max="5" width="37.75390625" style="0" customWidth="1"/>
    <col min="6" max="6" width="6.25390625" style="0" customWidth="1"/>
    <col min="7" max="8" width="22.50390625" style="0" customWidth="1"/>
  </cols>
  <sheetData>
    <row r="1" spans="1:8" ht="35.25" customHeight="1">
      <c r="A1" s="4" t="s">
        <v>498</v>
      </c>
      <c r="B1" s="4"/>
      <c r="C1" s="4"/>
      <c r="D1" s="4"/>
      <c r="E1" s="4"/>
      <c r="F1" s="4"/>
      <c r="G1" s="4"/>
      <c r="H1" s="4"/>
    </row>
    <row r="2" spans="1:8" ht="15" customHeight="1">
      <c r="A2" s="51" t="s">
        <v>484</v>
      </c>
      <c r="B2" s="51"/>
      <c r="C2" s="51"/>
      <c r="D2" s="51"/>
      <c r="E2" s="51"/>
      <c r="F2" s="51"/>
      <c r="G2" s="51"/>
      <c r="H2" s="55" t="s">
        <v>397</v>
      </c>
    </row>
    <row r="3" spans="1:8" ht="37.5" customHeight="1">
      <c r="A3" s="57" t="s">
        <v>714</v>
      </c>
      <c r="B3" s="57" t="s">
        <v>634</v>
      </c>
      <c r="C3" s="57" t="s">
        <v>715</v>
      </c>
      <c r="D3" s="57" t="s">
        <v>67</v>
      </c>
      <c r="E3" s="57" t="s">
        <v>714</v>
      </c>
      <c r="F3" s="57" t="s">
        <v>634</v>
      </c>
      <c r="G3" s="57" t="s">
        <v>715</v>
      </c>
      <c r="H3" s="57" t="s">
        <v>67</v>
      </c>
    </row>
    <row r="4" spans="1:8" ht="22.5" customHeight="1">
      <c r="A4" s="200" t="s">
        <v>30</v>
      </c>
      <c r="B4" s="57" t="s">
        <v>653</v>
      </c>
      <c r="C4" s="57" t="s">
        <v>653</v>
      </c>
      <c r="D4" s="57" t="s">
        <v>653</v>
      </c>
      <c r="E4" s="68" t="s">
        <v>220</v>
      </c>
      <c r="F4" s="57" t="s">
        <v>653</v>
      </c>
      <c r="G4" s="57" t="s">
        <v>653</v>
      </c>
      <c r="H4" s="57" t="s">
        <v>653</v>
      </c>
    </row>
    <row r="5" spans="1:8" ht="22.5" customHeight="1">
      <c r="A5" s="200" t="s">
        <v>784</v>
      </c>
      <c r="B5" s="57" t="s">
        <v>489</v>
      </c>
      <c r="C5" s="63">
        <f>C6+C8</f>
        <v>0</v>
      </c>
      <c r="D5" s="63">
        <f>D6+D8</f>
        <v>0</v>
      </c>
      <c r="E5" s="68" t="s">
        <v>469</v>
      </c>
      <c r="F5" s="57" t="s">
        <v>489</v>
      </c>
      <c r="G5" s="76">
        <v>0</v>
      </c>
      <c r="H5" s="76">
        <v>0</v>
      </c>
    </row>
    <row r="6" spans="1:8" ht="22.5" customHeight="1">
      <c r="A6" s="200" t="s">
        <v>230</v>
      </c>
      <c r="B6" s="57" t="s">
        <v>489</v>
      </c>
      <c r="C6" s="76">
        <v>0</v>
      </c>
      <c r="D6" s="76">
        <v>0</v>
      </c>
      <c r="E6" s="68" t="s">
        <v>39</v>
      </c>
      <c r="F6" s="91" t="s">
        <v>149</v>
      </c>
      <c r="G6" s="99">
        <f>G7+G8</f>
        <v>0</v>
      </c>
      <c r="H6" s="99">
        <f>H7+H8</f>
        <v>0</v>
      </c>
    </row>
    <row r="7" spans="1:8" ht="22.5" customHeight="1">
      <c r="A7" s="201" t="s">
        <v>180</v>
      </c>
      <c r="B7" s="91" t="s">
        <v>489</v>
      </c>
      <c r="C7" s="202">
        <v>0</v>
      </c>
      <c r="D7" s="202">
        <v>0</v>
      </c>
      <c r="E7" s="203" t="s">
        <v>35</v>
      </c>
      <c r="F7" s="75" t="s">
        <v>149</v>
      </c>
      <c r="G7" s="82">
        <v>0</v>
      </c>
      <c r="H7" s="82">
        <v>0</v>
      </c>
    </row>
    <row r="8" spans="1:8" ht="22.5" customHeight="1">
      <c r="A8" s="204" t="s">
        <v>103</v>
      </c>
      <c r="B8" s="116" t="s">
        <v>489</v>
      </c>
      <c r="C8" s="76">
        <v>0</v>
      </c>
      <c r="D8" s="87">
        <v>0</v>
      </c>
      <c r="E8" s="205" t="s">
        <v>406</v>
      </c>
      <c r="F8" s="173" t="s">
        <v>149</v>
      </c>
      <c r="G8" s="88">
        <v>0</v>
      </c>
      <c r="H8" s="88">
        <v>0</v>
      </c>
    </row>
    <row r="9" spans="1:8" ht="22.5" customHeight="1">
      <c r="A9" s="204" t="s">
        <v>297</v>
      </c>
      <c r="B9" s="116" t="s">
        <v>489</v>
      </c>
      <c r="C9" s="202">
        <v>0</v>
      </c>
      <c r="D9" s="206">
        <v>0</v>
      </c>
      <c r="E9" s="89" t="s">
        <v>768</v>
      </c>
      <c r="F9" s="57" t="s">
        <v>653</v>
      </c>
      <c r="G9" s="70" t="s">
        <v>653</v>
      </c>
      <c r="H9" s="70" t="s">
        <v>653</v>
      </c>
    </row>
    <row r="10" spans="1:8" ht="22.5" customHeight="1">
      <c r="A10" s="204" t="s">
        <v>704</v>
      </c>
      <c r="B10" s="116" t="s">
        <v>653</v>
      </c>
      <c r="C10" s="70" t="s">
        <v>653</v>
      </c>
      <c r="D10" s="100" t="s">
        <v>653</v>
      </c>
      <c r="E10" s="89" t="s">
        <v>627</v>
      </c>
      <c r="F10" s="57" t="s">
        <v>489</v>
      </c>
      <c r="G10" s="202">
        <v>0</v>
      </c>
      <c r="H10" s="202">
        <v>0</v>
      </c>
    </row>
    <row r="11" spans="1:8" ht="22.5" customHeight="1">
      <c r="A11" s="125" t="s">
        <v>209</v>
      </c>
      <c r="B11" s="116" t="s">
        <v>483</v>
      </c>
      <c r="C11" s="76">
        <v>0</v>
      </c>
      <c r="D11" s="87">
        <v>0</v>
      </c>
      <c r="E11" s="98" t="s">
        <v>174</v>
      </c>
      <c r="F11" s="57" t="s">
        <v>100</v>
      </c>
      <c r="G11" s="63">
        <v>0</v>
      </c>
      <c r="H11" s="63">
        <v>0</v>
      </c>
    </row>
    <row r="12" spans="1:8" ht="22.5" customHeight="1">
      <c r="A12" s="205" t="s">
        <v>472</v>
      </c>
      <c r="B12" s="116" t="s">
        <v>483</v>
      </c>
      <c r="C12" s="76">
        <v>0</v>
      </c>
      <c r="D12" s="76">
        <v>0</v>
      </c>
      <c r="E12" s="57" t="s">
        <v>653</v>
      </c>
      <c r="F12" s="57" t="s">
        <v>653</v>
      </c>
      <c r="G12" s="57" t="s">
        <v>653</v>
      </c>
      <c r="H12" s="57" t="s">
        <v>653</v>
      </c>
    </row>
    <row r="13" spans="1:8" ht="22.5" customHeight="1">
      <c r="A13" s="204" t="s">
        <v>75</v>
      </c>
      <c r="B13" s="116" t="s">
        <v>483</v>
      </c>
      <c r="C13" s="76">
        <v>0</v>
      </c>
      <c r="D13" s="76">
        <v>0</v>
      </c>
      <c r="E13" s="57" t="s">
        <v>653</v>
      </c>
      <c r="F13" s="57" t="s">
        <v>653</v>
      </c>
      <c r="G13" s="57" t="s">
        <v>653</v>
      </c>
      <c r="H13" s="57" t="s">
        <v>653</v>
      </c>
    </row>
    <row r="14" spans="1:8" ht="22.5" customHeight="1">
      <c r="A14" s="204" t="s">
        <v>286</v>
      </c>
      <c r="B14" s="116" t="s">
        <v>483</v>
      </c>
      <c r="C14" s="76">
        <v>0</v>
      </c>
      <c r="D14" s="76">
        <v>0</v>
      </c>
      <c r="E14" s="57" t="s">
        <v>653</v>
      </c>
      <c r="F14" s="57" t="s">
        <v>653</v>
      </c>
      <c r="G14" s="57" t="s">
        <v>653</v>
      </c>
      <c r="H14" s="57" t="s">
        <v>653</v>
      </c>
    </row>
    <row r="15" spans="1:8" ht="22.5" customHeight="1">
      <c r="A15" s="207" t="s">
        <v>127</v>
      </c>
      <c r="B15" s="208" t="s">
        <v>483</v>
      </c>
      <c r="C15" s="76">
        <v>0</v>
      </c>
      <c r="D15" s="76">
        <v>0</v>
      </c>
      <c r="E15" s="91" t="s">
        <v>653</v>
      </c>
      <c r="F15" s="57" t="s">
        <v>653</v>
      </c>
      <c r="G15" s="57" t="s">
        <v>653</v>
      </c>
      <c r="H15" s="57" t="s">
        <v>653</v>
      </c>
    </row>
    <row r="16" spans="1:8" ht="22.5" customHeight="1">
      <c r="A16" s="200" t="s">
        <v>685</v>
      </c>
      <c r="B16" s="57" t="s">
        <v>653</v>
      </c>
      <c r="C16" s="57" t="s">
        <v>653</v>
      </c>
      <c r="D16" s="57" t="s">
        <v>653</v>
      </c>
      <c r="E16" s="92" t="s">
        <v>272</v>
      </c>
      <c r="F16" s="57" t="s">
        <v>653</v>
      </c>
      <c r="G16" s="57" t="s">
        <v>653</v>
      </c>
      <c r="H16" s="57" t="s">
        <v>653</v>
      </c>
    </row>
    <row r="17" spans="1:8" ht="22.5" customHeight="1">
      <c r="A17" s="200" t="s">
        <v>469</v>
      </c>
      <c r="B17" s="57" t="s">
        <v>489</v>
      </c>
      <c r="C17" s="76">
        <v>0</v>
      </c>
      <c r="D17" s="76">
        <v>0</v>
      </c>
      <c r="E17" s="68" t="s">
        <v>469</v>
      </c>
      <c r="F17" s="57" t="s">
        <v>489</v>
      </c>
      <c r="G17" s="76">
        <v>0</v>
      </c>
      <c r="H17" s="76">
        <v>0</v>
      </c>
    </row>
    <row r="18" spans="1:8" ht="22.5" customHeight="1">
      <c r="A18" s="201" t="s">
        <v>39</v>
      </c>
      <c r="B18" s="91" t="s">
        <v>149</v>
      </c>
      <c r="C18" s="63">
        <f>C19+C20</f>
        <v>0</v>
      </c>
      <c r="D18" s="63">
        <f>D19+D20</f>
        <v>0</v>
      </c>
      <c r="E18" s="86" t="s">
        <v>39</v>
      </c>
      <c r="F18" s="57" t="s">
        <v>149</v>
      </c>
      <c r="G18" s="99">
        <f>G19+G20</f>
        <v>0</v>
      </c>
      <c r="H18" s="99">
        <f>H19+H20</f>
        <v>0</v>
      </c>
    </row>
    <row r="19" spans="1:8" ht="22.5" customHeight="1">
      <c r="A19" s="204" t="s">
        <v>35</v>
      </c>
      <c r="B19" s="116" t="s">
        <v>100</v>
      </c>
      <c r="C19" s="76">
        <v>0</v>
      </c>
      <c r="D19" s="87">
        <v>0</v>
      </c>
      <c r="E19" s="89" t="s">
        <v>35</v>
      </c>
      <c r="F19" s="74" t="s">
        <v>149</v>
      </c>
      <c r="G19" s="82">
        <v>0</v>
      </c>
      <c r="H19" s="82">
        <v>0</v>
      </c>
    </row>
    <row r="20" spans="1:8" ht="22.5" customHeight="1">
      <c r="A20" s="204" t="s">
        <v>406</v>
      </c>
      <c r="B20" s="116" t="s">
        <v>100</v>
      </c>
      <c r="C20" s="76">
        <v>0</v>
      </c>
      <c r="D20" s="87">
        <v>0</v>
      </c>
      <c r="E20" s="89" t="s">
        <v>406</v>
      </c>
      <c r="F20" s="180" t="s">
        <v>149</v>
      </c>
      <c r="G20" s="82">
        <v>0</v>
      </c>
      <c r="H20" s="82">
        <v>0</v>
      </c>
    </row>
    <row r="21" spans="1:8" ht="22.5" customHeight="1">
      <c r="A21" s="204" t="s">
        <v>768</v>
      </c>
      <c r="B21" s="116" t="s">
        <v>653</v>
      </c>
      <c r="C21" s="57" t="s">
        <v>653</v>
      </c>
      <c r="D21" s="74" t="s">
        <v>653</v>
      </c>
      <c r="E21" s="204" t="s">
        <v>768</v>
      </c>
      <c r="F21" s="75" t="s">
        <v>653</v>
      </c>
      <c r="G21" s="112" t="s">
        <v>653</v>
      </c>
      <c r="H21" s="112" t="s">
        <v>653</v>
      </c>
    </row>
    <row r="22" spans="1:8" ht="22.5" customHeight="1">
      <c r="A22" s="204" t="s">
        <v>627</v>
      </c>
      <c r="B22" s="116" t="s">
        <v>489</v>
      </c>
      <c r="C22" s="202">
        <v>0</v>
      </c>
      <c r="D22" s="206">
        <v>0</v>
      </c>
      <c r="E22" s="205" t="s">
        <v>627</v>
      </c>
      <c r="F22" s="116" t="s">
        <v>489</v>
      </c>
      <c r="G22" s="202">
        <v>0</v>
      </c>
      <c r="H22" s="202">
        <v>0</v>
      </c>
    </row>
    <row r="23" spans="1:8" ht="22.5" customHeight="1">
      <c r="A23" s="204" t="s">
        <v>174</v>
      </c>
      <c r="B23" s="116" t="s">
        <v>100</v>
      </c>
      <c r="C23" s="99">
        <v>0</v>
      </c>
      <c r="D23" s="138">
        <v>0</v>
      </c>
      <c r="E23" s="205" t="s">
        <v>174</v>
      </c>
      <c r="F23" s="116" t="s">
        <v>100</v>
      </c>
      <c r="G23" s="99">
        <v>0</v>
      </c>
      <c r="H23" s="99">
        <v>0</v>
      </c>
    </row>
    <row r="24" spans="1:8" ht="15" customHeight="1">
      <c r="A24" s="3"/>
      <c r="B24" s="3"/>
      <c r="C24" s="3"/>
      <c r="D24" s="3"/>
      <c r="E24" s="3"/>
      <c r="F24" s="3"/>
      <c r="G24" s="3"/>
      <c r="H24" s="1" t="s">
        <v>458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37.25390625" style="0" customWidth="1"/>
    <col min="2" max="2" width="5.875" style="0" customWidth="1"/>
    <col min="3" max="4" width="21.25390625" style="0" customWidth="1"/>
    <col min="5" max="5" width="37.25390625" style="0" customWidth="1"/>
    <col min="6" max="6" width="5.875" style="0" customWidth="1"/>
    <col min="7" max="8" width="21.25390625" style="0" customWidth="1"/>
  </cols>
  <sheetData>
    <row r="1" spans="1:8" ht="35.25" customHeight="1">
      <c r="A1" s="4" t="s">
        <v>319</v>
      </c>
      <c r="B1" s="4"/>
      <c r="C1" s="4"/>
      <c r="D1" s="4"/>
      <c r="E1" s="4"/>
      <c r="F1" s="4"/>
      <c r="G1" s="4"/>
      <c r="H1" s="4"/>
    </row>
    <row r="2" spans="1:8" ht="14.25">
      <c r="A2" s="51" t="s">
        <v>484</v>
      </c>
      <c r="B2" s="51"/>
      <c r="C2" s="51"/>
      <c r="D2" s="51"/>
      <c r="E2" s="51"/>
      <c r="F2" s="51"/>
      <c r="G2" s="51"/>
      <c r="H2" s="55" t="s">
        <v>740</v>
      </c>
    </row>
    <row r="3" spans="1:8" ht="35.25" customHeight="1">
      <c r="A3" s="57" t="s">
        <v>714</v>
      </c>
      <c r="B3" s="57" t="s">
        <v>634</v>
      </c>
      <c r="C3" s="57" t="s">
        <v>715</v>
      </c>
      <c r="D3" s="57" t="s">
        <v>67</v>
      </c>
      <c r="E3" s="147" t="s">
        <v>714</v>
      </c>
      <c r="F3" s="147" t="s">
        <v>634</v>
      </c>
      <c r="G3" s="57" t="s">
        <v>715</v>
      </c>
      <c r="H3" s="57" t="s">
        <v>67</v>
      </c>
    </row>
    <row r="4" spans="1:8" ht="28.5" customHeight="1">
      <c r="A4" s="68" t="s">
        <v>683</v>
      </c>
      <c r="B4" s="57" t="s">
        <v>653</v>
      </c>
      <c r="C4" s="57" t="s">
        <v>653</v>
      </c>
      <c r="D4" s="148" t="s">
        <v>653</v>
      </c>
      <c r="E4" s="68" t="s">
        <v>83</v>
      </c>
      <c r="F4" s="57" t="s">
        <v>653</v>
      </c>
      <c r="G4" s="57" t="s">
        <v>653</v>
      </c>
      <c r="H4" s="57" t="s">
        <v>653</v>
      </c>
    </row>
    <row r="5" spans="1:8" ht="28.5" customHeight="1">
      <c r="A5" s="200" t="s">
        <v>784</v>
      </c>
      <c r="B5" s="57" t="s">
        <v>489</v>
      </c>
      <c r="C5" s="76">
        <v>0</v>
      </c>
      <c r="D5" s="76">
        <v>0</v>
      </c>
      <c r="E5" s="68" t="s">
        <v>165</v>
      </c>
      <c r="F5" s="57" t="s">
        <v>489</v>
      </c>
      <c r="G5" s="76">
        <v>0</v>
      </c>
      <c r="H5" s="76">
        <v>0</v>
      </c>
    </row>
    <row r="6" spans="1:8" ht="28.5" customHeight="1">
      <c r="A6" s="200" t="s">
        <v>19</v>
      </c>
      <c r="B6" s="57" t="s">
        <v>653</v>
      </c>
      <c r="C6" s="57" t="s">
        <v>653</v>
      </c>
      <c r="D6" s="57" t="s">
        <v>653</v>
      </c>
      <c r="E6" s="68" t="s">
        <v>569</v>
      </c>
      <c r="F6" s="57" t="s">
        <v>483</v>
      </c>
      <c r="G6" s="76">
        <v>0</v>
      </c>
      <c r="H6" s="76">
        <v>0</v>
      </c>
    </row>
    <row r="7" spans="1:8" ht="28.5" customHeight="1">
      <c r="A7" s="200" t="s">
        <v>209</v>
      </c>
      <c r="B7" s="57" t="s">
        <v>483</v>
      </c>
      <c r="C7" s="76">
        <v>0</v>
      </c>
      <c r="D7" s="76">
        <v>0</v>
      </c>
      <c r="E7" s="57" t="s">
        <v>760</v>
      </c>
      <c r="F7" s="57" t="s">
        <v>489</v>
      </c>
      <c r="G7" s="209">
        <v>0</v>
      </c>
      <c r="H7" s="209">
        <v>0</v>
      </c>
    </row>
    <row r="8" spans="1:8" ht="28.5" customHeight="1">
      <c r="A8" s="200" t="s">
        <v>472</v>
      </c>
      <c r="B8" s="57" t="s">
        <v>483</v>
      </c>
      <c r="C8" s="76">
        <v>0</v>
      </c>
      <c r="D8" s="76">
        <v>0</v>
      </c>
      <c r="E8" s="67" t="s">
        <v>589</v>
      </c>
      <c r="F8" s="57" t="s">
        <v>653</v>
      </c>
      <c r="G8" s="57" t="s">
        <v>653</v>
      </c>
      <c r="H8" s="57" t="s">
        <v>653</v>
      </c>
    </row>
    <row r="9" spans="1:8" ht="28.5" customHeight="1">
      <c r="A9" s="200" t="s">
        <v>132</v>
      </c>
      <c r="B9" s="57" t="s">
        <v>489</v>
      </c>
      <c r="C9" s="76">
        <v>0</v>
      </c>
      <c r="D9" s="76">
        <v>0</v>
      </c>
      <c r="E9" s="68" t="s">
        <v>784</v>
      </c>
      <c r="F9" s="57" t="s">
        <v>489</v>
      </c>
      <c r="G9" s="76">
        <v>0</v>
      </c>
      <c r="H9" s="76">
        <v>0</v>
      </c>
    </row>
    <row r="10" spans="1:8" ht="28.5" customHeight="1">
      <c r="A10" s="200" t="s">
        <v>219</v>
      </c>
      <c r="B10" s="57" t="s">
        <v>121</v>
      </c>
      <c r="C10" s="76">
        <v>0</v>
      </c>
      <c r="D10" s="76">
        <v>0</v>
      </c>
      <c r="E10" s="68" t="s">
        <v>19</v>
      </c>
      <c r="F10" s="57" t="s">
        <v>483</v>
      </c>
      <c r="G10" s="76">
        <v>0</v>
      </c>
      <c r="H10" s="76">
        <v>0</v>
      </c>
    </row>
    <row r="11" spans="1:8" ht="28.5" customHeight="1">
      <c r="A11" s="200" t="s">
        <v>440</v>
      </c>
      <c r="B11" s="57" t="s">
        <v>489</v>
      </c>
      <c r="C11" s="76">
        <v>0</v>
      </c>
      <c r="D11" s="76">
        <v>0</v>
      </c>
      <c r="E11" s="68" t="s">
        <v>225</v>
      </c>
      <c r="F11" s="57" t="s">
        <v>696</v>
      </c>
      <c r="G11" s="76">
        <v>0</v>
      </c>
      <c r="H11" s="76">
        <v>0</v>
      </c>
    </row>
    <row r="12" spans="1:8" ht="28.5" customHeight="1">
      <c r="A12" s="201" t="s">
        <v>124</v>
      </c>
      <c r="B12" s="91" t="s">
        <v>489</v>
      </c>
      <c r="C12" s="202">
        <v>0</v>
      </c>
      <c r="D12" s="202">
        <v>0</v>
      </c>
      <c r="E12" s="68" t="s">
        <v>212</v>
      </c>
      <c r="F12" s="57" t="s">
        <v>696</v>
      </c>
      <c r="G12" s="76">
        <v>0</v>
      </c>
      <c r="H12" s="76">
        <v>0</v>
      </c>
    </row>
    <row r="13" spans="1:8" ht="14.25">
      <c r="A13" s="3"/>
      <c r="B13" s="3"/>
      <c r="C13" s="3"/>
      <c r="D13" s="3"/>
      <c r="E13" s="3"/>
      <c r="F13" s="3"/>
      <c r="G13" s="3"/>
      <c r="H13" s="1" t="s">
        <v>148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pane xSplit="5" ySplit="5" topLeftCell="F6" activePane="bottomRight" state="frozen"/>
      <selection pane="topLeft" activeCell="A1" sqref="A1"/>
      <selection pane="bottomLeft" activeCell="A6" sqref="A6"/>
      <selection pane="topRight" activeCell="F1" sqref="F1"/>
      <selection pane="bottomRight" activeCell="F6" sqref="F6"/>
    </sheetView>
  </sheetViews>
  <sheetFormatPr defaultColWidth="9.00390625" defaultRowHeight="14.25" customHeight="1"/>
  <cols>
    <col min="1" max="1" width="1.12109375" style="0" customWidth="1"/>
    <col min="2" max="2" width="17.875" style="0" customWidth="1"/>
    <col min="3" max="3" width="6.875" style="0" customWidth="1"/>
    <col min="4" max="4" width="8.00390625" style="0" customWidth="1"/>
    <col min="5" max="5" width="36.625" style="0" customWidth="1"/>
    <col min="6" max="6" width="5.875" style="0" customWidth="1"/>
    <col min="7" max="7" width="32.875" style="0" customWidth="1"/>
    <col min="8" max="8" width="21.50390625" style="0" customWidth="1"/>
    <col min="9" max="9" width="19.875" style="0" customWidth="1"/>
    <col min="10" max="10" width="19.50390625" style="0" customWidth="1"/>
    <col min="11" max="11" width="18.75390625" style="0" customWidth="1"/>
  </cols>
  <sheetData>
    <row r="1" spans="1:1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6.75" customHeight="1">
      <c r="A2" s="14"/>
      <c r="B2" s="4" t="s">
        <v>384</v>
      </c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14"/>
      <c r="B3" s="210" t="s">
        <v>484</v>
      </c>
      <c r="C3" s="210" t="s">
        <v>484</v>
      </c>
      <c r="D3" s="210"/>
      <c r="E3" s="210"/>
      <c r="F3" s="210"/>
      <c r="G3" s="210"/>
      <c r="H3" s="210"/>
      <c r="I3" s="210"/>
      <c r="J3" s="210"/>
      <c r="K3" s="210"/>
    </row>
    <row r="4" spans="1:11" ht="21.75" customHeight="1">
      <c r="A4" s="211"/>
      <c r="B4" s="212" t="s">
        <v>82</v>
      </c>
      <c r="C4" s="212"/>
      <c r="D4" s="212"/>
      <c r="E4" s="212"/>
      <c r="F4" s="212" t="s">
        <v>3</v>
      </c>
      <c r="G4" s="212" t="s">
        <v>48</v>
      </c>
      <c r="H4" s="212" t="s">
        <v>773</v>
      </c>
      <c r="I4" s="212"/>
      <c r="J4" s="212"/>
      <c r="K4" s="212"/>
    </row>
    <row r="5" spans="1:11" ht="21.75" customHeight="1">
      <c r="A5" s="211"/>
      <c r="B5" s="212" t="s">
        <v>645</v>
      </c>
      <c r="C5" s="212"/>
      <c r="D5" s="212"/>
      <c r="E5" s="212" t="s">
        <v>770</v>
      </c>
      <c r="F5" s="212"/>
      <c r="G5" s="212"/>
      <c r="H5" s="212" t="s">
        <v>291</v>
      </c>
      <c r="I5" s="212" t="s">
        <v>634</v>
      </c>
      <c r="J5" s="212" t="s">
        <v>545</v>
      </c>
      <c r="K5" s="212" t="s">
        <v>393</v>
      </c>
    </row>
    <row r="6" spans="1:11" ht="21.75" customHeight="1">
      <c r="A6" s="211"/>
      <c r="B6" s="212" t="s">
        <v>675</v>
      </c>
      <c r="C6" s="212" t="s">
        <v>644</v>
      </c>
      <c r="D6" s="212" t="s">
        <v>376</v>
      </c>
      <c r="E6" s="213" t="s">
        <v>732</v>
      </c>
      <c r="F6" s="214" t="s">
        <v>362</v>
      </c>
      <c r="G6" s="214" t="s">
        <v>566</v>
      </c>
      <c r="H6" s="215">
        <v>0</v>
      </c>
      <c r="I6" s="216">
        <v>0</v>
      </c>
      <c r="J6" s="215">
        <v>0</v>
      </c>
      <c r="K6" s="215">
        <v>0</v>
      </c>
    </row>
    <row r="7" spans="1:11" ht="21.75" customHeight="1">
      <c r="A7" s="211"/>
      <c r="B7" s="212"/>
      <c r="C7" s="212"/>
      <c r="D7" s="212"/>
      <c r="E7" s="217" t="s">
        <v>133</v>
      </c>
      <c r="F7" s="212" t="s">
        <v>587</v>
      </c>
      <c r="G7" s="212" t="s">
        <v>116</v>
      </c>
      <c r="H7" s="215">
        <v>0</v>
      </c>
      <c r="I7" s="216">
        <f>J7</f>
        <v>0</v>
      </c>
      <c r="J7" s="216">
        <f>H7-K7</f>
        <v>0</v>
      </c>
      <c r="K7" s="215">
        <v>0</v>
      </c>
    </row>
    <row r="8" spans="1:11" ht="21.75" customHeight="1">
      <c r="A8" s="211"/>
      <c r="B8" s="212"/>
      <c r="C8" s="212"/>
      <c r="D8" s="212"/>
      <c r="E8" s="217" t="s">
        <v>392</v>
      </c>
      <c r="F8" s="212" t="s">
        <v>251</v>
      </c>
      <c r="G8" s="212" t="s">
        <v>59</v>
      </c>
      <c r="H8" s="215">
        <v>0</v>
      </c>
      <c r="I8" s="216">
        <v>0</v>
      </c>
      <c r="J8" s="216">
        <v>0</v>
      </c>
      <c r="K8" s="218">
        <v>0</v>
      </c>
    </row>
    <row r="9" spans="1:11" ht="21.75" customHeight="1">
      <c r="A9" s="211"/>
      <c r="B9" s="212"/>
      <c r="C9" s="212"/>
      <c r="D9" s="212"/>
      <c r="E9" s="217" t="s">
        <v>126</v>
      </c>
      <c r="F9" s="212" t="s">
        <v>746</v>
      </c>
      <c r="G9" s="212" t="s">
        <v>116</v>
      </c>
      <c r="H9" s="215">
        <v>0</v>
      </c>
      <c r="I9" s="216">
        <f>J9</f>
        <v>0</v>
      </c>
      <c r="J9" s="216">
        <f>H9-K9</f>
        <v>0</v>
      </c>
      <c r="K9" s="215">
        <v>0</v>
      </c>
    </row>
    <row r="10" spans="1:11" ht="21.75" customHeight="1">
      <c r="A10" s="211"/>
      <c r="B10" s="212"/>
      <c r="C10" s="212"/>
      <c r="D10" s="212"/>
      <c r="E10" s="217" t="s">
        <v>488</v>
      </c>
      <c r="F10" s="212" t="s">
        <v>306</v>
      </c>
      <c r="G10" s="212" t="s">
        <v>284</v>
      </c>
      <c r="H10" s="215">
        <v>12620</v>
      </c>
      <c r="I10" s="215">
        <f>J10</f>
        <v>9710</v>
      </c>
      <c r="J10" s="216">
        <f>H10-K10</f>
        <v>9710</v>
      </c>
      <c r="K10" s="215">
        <v>2910</v>
      </c>
    </row>
    <row r="11" spans="1:11" ht="21.75" customHeight="1">
      <c r="A11" s="211"/>
      <c r="B11" s="212"/>
      <c r="C11" s="212"/>
      <c r="D11" s="212" t="s">
        <v>438</v>
      </c>
      <c r="E11" s="219" t="s">
        <v>92</v>
      </c>
      <c r="F11" s="220" t="s">
        <v>237</v>
      </c>
      <c r="G11" s="220" t="s">
        <v>254</v>
      </c>
      <c r="H11" s="215">
        <v>13459</v>
      </c>
      <c r="I11" s="215">
        <f>J11</f>
        <v>10524</v>
      </c>
      <c r="J11" s="216">
        <f>H11-K11</f>
        <v>10524</v>
      </c>
      <c r="K11" s="215">
        <v>2935</v>
      </c>
    </row>
    <row r="12" spans="1:11" ht="21.75" customHeight="1">
      <c r="A12" s="211"/>
      <c r="B12" s="212"/>
      <c r="C12" s="212"/>
      <c r="D12" s="212" t="s">
        <v>651</v>
      </c>
      <c r="E12" s="221" t="s">
        <v>651</v>
      </c>
      <c r="F12" s="222" t="s">
        <v>709</v>
      </c>
      <c r="G12" s="222" t="s">
        <v>309</v>
      </c>
      <c r="H12" s="218">
        <v>0</v>
      </c>
      <c r="I12" s="218">
        <v>0</v>
      </c>
      <c r="J12" s="218">
        <v>0</v>
      </c>
      <c r="K12" s="218">
        <v>0</v>
      </c>
    </row>
    <row r="13" spans="1:11" ht="21.75" customHeight="1">
      <c r="A13" s="211"/>
      <c r="B13" s="212"/>
      <c r="C13" s="212" t="s">
        <v>703</v>
      </c>
      <c r="D13" s="212" t="s">
        <v>376</v>
      </c>
      <c r="E13" s="213" t="s">
        <v>732</v>
      </c>
      <c r="F13" s="214" t="s">
        <v>564</v>
      </c>
      <c r="G13" s="214" t="s">
        <v>503</v>
      </c>
      <c r="H13" s="216">
        <f>H6*(H14/100+1)</f>
        <v>0</v>
      </c>
      <c r="I13" s="215">
        <f>I6*(I14/100+1)</f>
        <v>0</v>
      </c>
      <c r="J13" s="216">
        <f>J6*(J14/100+1)</f>
        <v>0</v>
      </c>
      <c r="K13" s="215">
        <f>K6*(K14/100+1)</f>
        <v>0</v>
      </c>
    </row>
    <row r="14" spans="1:11" ht="21.75" customHeight="1">
      <c r="A14" s="211"/>
      <c r="B14" s="212"/>
      <c r="C14" s="212"/>
      <c r="D14" s="212"/>
      <c r="E14" s="217" t="s">
        <v>447</v>
      </c>
      <c r="F14" s="212" t="s">
        <v>27</v>
      </c>
      <c r="G14" s="212" t="s">
        <v>257</v>
      </c>
      <c r="H14" s="218">
        <v>-100</v>
      </c>
      <c r="I14" s="218">
        <v>-100</v>
      </c>
      <c r="J14" s="216">
        <v>-100</v>
      </c>
      <c r="K14" s="218">
        <v>-100</v>
      </c>
    </row>
    <row r="15" spans="1:11" ht="21.75" customHeight="1">
      <c r="A15" s="211"/>
      <c r="B15" s="212"/>
      <c r="C15" s="212"/>
      <c r="D15" s="212"/>
      <c r="E15" s="217" t="s">
        <v>593</v>
      </c>
      <c r="F15" s="212" t="s">
        <v>418</v>
      </c>
      <c r="G15" s="212" t="s">
        <v>673</v>
      </c>
      <c r="H15" s="215">
        <v>11260</v>
      </c>
      <c r="I15" s="215">
        <f>J15</f>
        <v>8410</v>
      </c>
      <c r="J15" s="216">
        <f>H15-K15</f>
        <v>8410</v>
      </c>
      <c r="K15" s="216">
        <v>2850</v>
      </c>
    </row>
    <row r="16" spans="1:11" ht="21.75" customHeight="1">
      <c r="A16" s="211"/>
      <c r="B16" s="212"/>
      <c r="C16" s="212"/>
      <c r="D16" s="212" t="s">
        <v>438</v>
      </c>
      <c r="E16" s="219" t="s">
        <v>92</v>
      </c>
      <c r="F16" s="220" t="s">
        <v>410</v>
      </c>
      <c r="G16" s="220" t="s">
        <v>254</v>
      </c>
      <c r="H16" s="215">
        <v>14274</v>
      </c>
      <c r="I16" s="215">
        <f>J16</f>
        <v>11329</v>
      </c>
      <c r="J16" s="216">
        <f>H16-K16</f>
        <v>11329</v>
      </c>
      <c r="K16" s="216">
        <v>2945</v>
      </c>
    </row>
    <row r="17" spans="1:11" ht="21.75" customHeight="1">
      <c r="A17" s="211"/>
      <c r="B17" s="212"/>
      <c r="C17" s="212"/>
      <c r="D17" s="212" t="s">
        <v>651</v>
      </c>
      <c r="E17" s="221" t="s">
        <v>651</v>
      </c>
      <c r="F17" s="222" t="s">
        <v>139</v>
      </c>
      <c r="G17" s="222" t="s">
        <v>446</v>
      </c>
      <c r="H17" s="218">
        <v>0</v>
      </c>
      <c r="I17" s="218">
        <v>0</v>
      </c>
      <c r="J17" s="216">
        <v>0</v>
      </c>
      <c r="K17" s="216">
        <v>0</v>
      </c>
    </row>
    <row r="18" spans="1:11" ht="21.75" customHeight="1">
      <c r="A18" s="211"/>
      <c r="B18" s="212" t="s">
        <v>16</v>
      </c>
      <c r="C18" s="212" t="s">
        <v>644</v>
      </c>
      <c r="D18" s="212" t="s">
        <v>376</v>
      </c>
      <c r="E18" s="213" t="s">
        <v>732</v>
      </c>
      <c r="F18" s="214" t="s">
        <v>779</v>
      </c>
      <c r="G18" s="214" t="s">
        <v>315</v>
      </c>
      <c r="H18" s="216">
        <v>0</v>
      </c>
      <c r="I18" s="216">
        <v>0</v>
      </c>
      <c r="J18" s="216">
        <v>0</v>
      </c>
      <c r="K18" s="216">
        <v>0</v>
      </c>
    </row>
    <row r="19" spans="1:11" ht="21.75" customHeight="1">
      <c r="A19" s="211"/>
      <c r="B19" s="212"/>
      <c r="C19" s="212"/>
      <c r="D19" s="212"/>
      <c r="E19" s="217" t="s">
        <v>772</v>
      </c>
      <c r="F19" s="212" t="s">
        <v>211</v>
      </c>
      <c r="G19" s="212" t="s">
        <v>550</v>
      </c>
      <c r="H19" s="216">
        <v>0</v>
      </c>
      <c r="I19" s="216">
        <v>0</v>
      </c>
      <c r="J19" s="216">
        <f>H19-K19</f>
        <v>0</v>
      </c>
      <c r="K19" s="216">
        <v>0</v>
      </c>
    </row>
    <row r="20" spans="1:11" ht="21.75" customHeight="1">
      <c r="A20" s="211"/>
      <c r="B20" s="212"/>
      <c r="C20" s="212"/>
      <c r="D20" s="212"/>
      <c r="E20" s="217" t="s">
        <v>437</v>
      </c>
      <c r="F20" s="212" t="s">
        <v>626</v>
      </c>
      <c r="G20" s="212" t="s">
        <v>597</v>
      </c>
      <c r="H20" s="218">
        <v>0</v>
      </c>
      <c r="I20" s="218">
        <v>0</v>
      </c>
      <c r="J20" s="216">
        <v>0</v>
      </c>
      <c r="K20" s="216">
        <v>0</v>
      </c>
    </row>
    <row r="21" spans="1:11" ht="21.75" customHeight="1">
      <c r="A21" s="211"/>
      <c r="B21" s="212"/>
      <c r="C21" s="212"/>
      <c r="D21" s="212"/>
      <c r="E21" s="217" t="s">
        <v>525</v>
      </c>
      <c r="F21" s="212" t="s">
        <v>332</v>
      </c>
      <c r="G21" s="212" t="s">
        <v>550</v>
      </c>
      <c r="H21" s="216">
        <v>0</v>
      </c>
      <c r="I21" s="216">
        <v>0</v>
      </c>
      <c r="J21" s="216">
        <f>H21-K21</f>
        <v>0</v>
      </c>
      <c r="K21" s="216">
        <v>0</v>
      </c>
    </row>
    <row r="22" spans="1:11" ht="21.75" customHeight="1">
      <c r="A22" s="211"/>
      <c r="B22" s="212"/>
      <c r="C22" s="212"/>
      <c r="D22" s="212"/>
      <c r="E22" s="217" t="s">
        <v>529</v>
      </c>
      <c r="F22" s="212" t="s">
        <v>699</v>
      </c>
      <c r="G22" s="212" t="s">
        <v>284</v>
      </c>
      <c r="H22" s="216">
        <v>431600000</v>
      </c>
      <c r="I22" s="216">
        <v>332080000</v>
      </c>
      <c r="J22" s="216">
        <f>H22-K22</f>
        <v>332080000</v>
      </c>
      <c r="K22" s="216">
        <v>99520000</v>
      </c>
    </row>
    <row r="23" spans="1:11" ht="21.75" customHeight="1">
      <c r="A23" s="211"/>
      <c r="B23" s="212"/>
      <c r="C23" s="212"/>
      <c r="D23" s="212" t="s">
        <v>438</v>
      </c>
      <c r="E23" s="219" t="s">
        <v>92</v>
      </c>
      <c r="F23" s="220" t="s">
        <v>619</v>
      </c>
      <c r="G23" s="220" t="s">
        <v>531</v>
      </c>
      <c r="H23" s="216">
        <v>497767582.12</v>
      </c>
      <c r="I23" s="216">
        <v>388199430.97</v>
      </c>
      <c r="J23" s="216">
        <f>H23-K23</f>
        <v>388199430.97</v>
      </c>
      <c r="K23" s="216">
        <v>109568151.15</v>
      </c>
    </row>
    <row r="24" spans="1:11" ht="21.75" customHeight="1">
      <c r="A24" s="211"/>
      <c r="B24" s="212"/>
      <c r="C24" s="212"/>
      <c r="D24" s="212" t="s">
        <v>651</v>
      </c>
      <c r="E24" s="221" t="s">
        <v>651</v>
      </c>
      <c r="F24" s="222" t="s">
        <v>314</v>
      </c>
      <c r="G24" s="222" t="s">
        <v>162</v>
      </c>
      <c r="H24" s="218">
        <v>0</v>
      </c>
      <c r="I24" s="218">
        <v>0</v>
      </c>
      <c r="J24" s="216">
        <v>0</v>
      </c>
      <c r="K24" s="216">
        <v>0</v>
      </c>
    </row>
    <row r="25" spans="1:11" ht="21.75" customHeight="1">
      <c r="A25" s="211"/>
      <c r="B25" s="212"/>
      <c r="C25" s="212" t="s">
        <v>703</v>
      </c>
      <c r="D25" s="212" t="s">
        <v>376</v>
      </c>
      <c r="E25" s="213" t="s">
        <v>732</v>
      </c>
      <c r="F25" s="214" t="s">
        <v>183</v>
      </c>
      <c r="G25" s="214" t="s">
        <v>326</v>
      </c>
      <c r="H25" s="216">
        <f>H18*(H26/100+1)</f>
        <v>0</v>
      </c>
      <c r="I25" s="216">
        <f>I18*(I26/100+1)</f>
        <v>0</v>
      </c>
      <c r="J25" s="216">
        <f>J18*(J26/100+1)</f>
        <v>0</v>
      </c>
      <c r="K25" s="216">
        <f>K18*(K26/100+1)</f>
        <v>0</v>
      </c>
    </row>
    <row r="26" spans="1:11" ht="21.75" customHeight="1">
      <c r="A26" s="211"/>
      <c r="B26" s="212"/>
      <c r="C26" s="212"/>
      <c r="D26" s="212"/>
      <c r="E26" s="217" t="s">
        <v>224</v>
      </c>
      <c r="F26" s="212" t="s">
        <v>372</v>
      </c>
      <c r="G26" s="212" t="s">
        <v>467</v>
      </c>
      <c r="H26" s="218">
        <v>-100</v>
      </c>
      <c r="I26" s="218">
        <v>-100</v>
      </c>
      <c r="J26" s="216">
        <v>-100</v>
      </c>
      <c r="K26" s="216">
        <v>-100</v>
      </c>
    </row>
    <row r="27" spans="1:11" ht="21.75" customHeight="1">
      <c r="A27" s="211"/>
      <c r="B27" s="212"/>
      <c r="C27" s="212"/>
      <c r="D27" s="212"/>
      <c r="E27" s="217" t="s">
        <v>630</v>
      </c>
      <c r="F27" s="212" t="s">
        <v>74</v>
      </c>
      <c r="G27" s="212" t="s">
        <v>347</v>
      </c>
      <c r="H27" s="216">
        <v>337800000</v>
      </c>
      <c r="I27" s="216">
        <v>252300000</v>
      </c>
      <c r="J27" s="216">
        <f>H27-K27</f>
        <v>252300000</v>
      </c>
      <c r="K27" s="216">
        <v>85500000</v>
      </c>
    </row>
    <row r="28" spans="1:11" ht="21.75" customHeight="1">
      <c r="A28" s="211"/>
      <c r="B28" s="212"/>
      <c r="C28" s="212"/>
      <c r="D28" s="212" t="s">
        <v>438</v>
      </c>
      <c r="E28" s="219" t="s">
        <v>92</v>
      </c>
      <c r="F28" s="220" t="s">
        <v>32</v>
      </c>
      <c r="G28" s="220" t="s">
        <v>254</v>
      </c>
      <c r="H28" s="216">
        <v>711750414.91</v>
      </c>
      <c r="I28" s="216">
        <v>564745260.43</v>
      </c>
      <c r="J28" s="216">
        <f>H28-K28</f>
        <v>564745260.43</v>
      </c>
      <c r="K28" s="216">
        <v>147005154.48</v>
      </c>
    </row>
    <row r="29" spans="1:11" ht="21.75" customHeight="1">
      <c r="A29" s="211"/>
      <c r="B29" s="212"/>
      <c r="C29" s="212"/>
      <c r="D29" s="212" t="s">
        <v>651</v>
      </c>
      <c r="E29" s="221" t="s">
        <v>651</v>
      </c>
      <c r="F29" s="222" t="s">
        <v>519</v>
      </c>
      <c r="G29" s="222" t="s">
        <v>361</v>
      </c>
      <c r="H29" s="218">
        <v>0</v>
      </c>
      <c r="I29" s="218">
        <v>0</v>
      </c>
      <c r="J29" s="216">
        <v>0</v>
      </c>
      <c r="K29" s="216">
        <v>0</v>
      </c>
    </row>
    <row r="30" spans="1:11" ht="21.75" customHeight="1">
      <c r="A30" s="211"/>
      <c r="B30" s="212" t="s">
        <v>244</v>
      </c>
      <c r="C30" s="212" t="s">
        <v>644</v>
      </c>
      <c r="D30" s="212" t="s">
        <v>376</v>
      </c>
      <c r="E30" s="223" t="s">
        <v>732</v>
      </c>
      <c r="F30" s="214" t="s">
        <v>352</v>
      </c>
      <c r="G30" s="214" t="s">
        <v>300</v>
      </c>
      <c r="H30" s="216">
        <v>0</v>
      </c>
      <c r="I30" s="216">
        <v>0</v>
      </c>
      <c r="J30" s="216">
        <v>0</v>
      </c>
      <c r="K30" s="216">
        <v>0</v>
      </c>
    </row>
    <row r="31" spans="1:11" ht="21.75" customHeight="1">
      <c r="A31" s="211"/>
      <c r="B31" s="212"/>
      <c r="C31" s="212"/>
      <c r="D31" s="212" t="s">
        <v>438</v>
      </c>
      <c r="E31" s="219" t="s">
        <v>92</v>
      </c>
      <c r="F31" s="220" t="s">
        <v>221</v>
      </c>
      <c r="G31" s="220" t="s">
        <v>735</v>
      </c>
      <c r="H31" s="216">
        <v>36983.99451073631</v>
      </c>
      <c r="I31" s="216">
        <v>36887.06109559103</v>
      </c>
      <c r="J31" s="216">
        <v>36887.06109559103</v>
      </c>
      <c r="K31" s="216">
        <v>37331.567683134585</v>
      </c>
    </row>
    <row r="32" spans="1:11" ht="21.75" customHeight="1">
      <c r="A32" s="211"/>
      <c r="B32" s="212"/>
      <c r="C32" s="212"/>
      <c r="D32" s="212" t="s">
        <v>651</v>
      </c>
      <c r="E32" s="221" t="s">
        <v>651</v>
      </c>
      <c r="F32" s="222" t="s">
        <v>726</v>
      </c>
      <c r="G32" s="222" t="s">
        <v>625</v>
      </c>
      <c r="H32" s="218">
        <v>0</v>
      </c>
      <c r="I32" s="218">
        <v>0</v>
      </c>
      <c r="J32" s="216">
        <v>0</v>
      </c>
      <c r="K32" s="216">
        <v>0</v>
      </c>
    </row>
    <row r="33" spans="1:11" ht="21.75" customHeight="1">
      <c r="A33" s="211"/>
      <c r="B33" s="212"/>
      <c r="C33" s="212" t="s">
        <v>703</v>
      </c>
      <c r="D33" s="212" t="s">
        <v>376</v>
      </c>
      <c r="E33" s="223" t="s">
        <v>732</v>
      </c>
      <c r="F33" s="214" t="s">
        <v>549</v>
      </c>
      <c r="G33" s="214" t="s">
        <v>2</v>
      </c>
      <c r="H33" s="216">
        <v>0</v>
      </c>
      <c r="I33" s="216">
        <v>0</v>
      </c>
      <c r="J33" s="216">
        <v>0</v>
      </c>
      <c r="K33" s="216">
        <v>0</v>
      </c>
    </row>
    <row r="34" spans="1:11" ht="21.75" customHeight="1">
      <c r="A34" s="211"/>
      <c r="B34" s="212"/>
      <c r="C34" s="212"/>
      <c r="D34" s="212" t="s">
        <v>438</v>
      </c>
      <c r="E34" s="219" t="s">
        <v>92</v>
      </c>
      <c r="F34" s="220" t="s">
        <v>399</v>
      </c>
      <c r="G34" s="220" t="s">
        <v>398</v>
      </c>
      <c r="H34" s="216">
        <v>49863.41704567745</v>
      </c>
      <c r="I34" s="216">
        <v>49849.52426780827</v>
      </c>
      <c r="J34" s="216">
        <v>49849.52426780827</v>
      </c>
      <c r="K34" s="216">
        <v>49916.86060441426</v>
      </c>
    </row>
    <row r="35" spans="1:11" ht="21.75" customHeight="1">
      <c r="A35" s="211"/>
      <c r="B35" s="212"/>
      <c r="C35" s="212"/>
      <c r="D35" s="212" t="s">
        <v>651</v>
      </c>
      <c r="E35" s="221" t="s">
        <v>651</v>
      </c>
      <c r="F35" s="222" t="s">
        <v>146</v>
      </c>
      <c r="G35" s="222" t="s">
        <v>112</v>
      </c>
      <c r="H35" s="218">
        <v>0</v>
      </c>
      <c r="I35" s="218">
        <v>0</v>
      </c>
      <c r="J35" s="216">
        <v>0</v>
      </c>
      <c r="K35" s="216">
        <v>0</v>
      </c>
    </row>
    <row r="36" spans="1:11" ht="21.75" customHeight="1">
      <c r="A36" s="211"/>
      <c r="B36" s="212" t="s">
        <v>38</v>
      </c>
      <c r="C36" s="212" t="s">
        <v>644</v>
      </c>
      <c r="D36" s="212" t="s">
        <v>438</v>
      </c>
      <c r="E36" s="224" t="s">
        <v>698</v>
      </c>
      <c r="F36" s="212" t="s">
        <v>767</v>
      </c>
      <c r="G36" s="212" t="s">
        <v>531</v>
      </c>
      <c r="H36" s="212" t="s">
        <v>653</v>
      </c>
      <c r="I36" s="216">
        <v>19</v>
      </c>
      <c r="J36" s="212" t="s">
        <v>653</v>
      </c>
      <c r="K36" s="212" t="s">
        <v>653</v>
      </c>
    </row>
    <row r="37" spans="1:11" ht="21.75" customHeight="1">
      <c r="A37" s="211"/>
      <c r="B37" s="212"/>
      <c r="C37" s="212"/>
      <c r="D37" s="212"/>
      <c r="E37" s="224" t="s">
        <v>150</v>
      </c>
      <c r="F37" s="212" t="s">
        <v>201</v>
      </c>
      <c r="G37" s="212" t="s">
        <v>531</v>
      </c>
      <c r="H37" s="212" t="s">
        <v>653</v>
      </c>
      <c r="I37" s="212" t="s">
        <v>653</v>
      </c>
      <c r="J37" s="216">
        <v>8</v>
      </c>
      <c r="K37" s="216">
        <v>20</v>
      </c>
    </row>
    <row r="38" spans="1:11" ht="21.75" customHeight="1">
      <c r="A38" s="211"/>
      <c r="B38" s="212"/>
      <c r="C38" s="212" t="s">
        <v>703</v>
      </c>
      <c r="D38" s="212" t="s">
        <v>438</v>
      </c>
      <c r="E38" s="224" t="s">
        <v>423</v>
      </c>
      <c r="F38" s="212" t="s">
        <v>173</v>
      </c>
      <c r="G38" s="212" t="s">
        <v>254</v>
      </c>
      <c r="H38" s="212" t="s">
        <v>653</v>
      </c>
      <c r="I38" s="216">
        <v>19</v>
      </c>
      <c r="J38" s="212" t="s">
        <v>653</v>
      </c>
      <c r="K38" s="212" t="s">
        <v>653</v>
      </c>
    </row>
    <row r="39" spans="1:11" ht="21.75" customHeight="1">
      <c r="A39" s="211"/>
      <c r="B39" s="212"/>
      <c r="C39" s="212"/>
      <c r="D39" s="212"/>
      <c r="E39" s="224" t="s">
        <v>218</v>
      </c>
      <c r="F39" s="212" t="s">
        <v>405</v>
      </c>
      <c r="G39" s="212" t="s">
        <v>254</v>
      </c>
      <c r="H39" s="212" t="s">
        <v>653</v>
      </c>
      <c r="I39" s="212" t="s">
        <v>653</v>
      </c>
      <c r="J39" s="216">
        <v>8</v>
      </c>
      <c r="K39" s="216">
        <v>20</v>
      </c>
    </row>
    <row r="40" spans="1:11" ht="21.75" customHeight="1">
      <c r="A40" s="225"/>
      <c r="B40" s="212" t="s">
        <v>172</v>
      </c>
      <c r="C40" s="212" t="s">
        <v>644</v>
      </c>
      <c r="D40" s="212" t="s">
        <v>376</v>
      </c>
      <c r="E40" s="223" t="s">
        <v>732</v>
      </c>
      <c r="F40" s="214" t="s">
        <v>339</v>
      </c>
      <c r="G40" s="214" t="s">
        <v>665</v>
      </c>
      <c r="H40" s="216">
        <f>I40+J40+K40</f>
        <v>0</v>
      </c>
      <c r="I40" s="216">
        <f>I18*I36/100</f>
        <v>0</v>
      </c>
      <c r="J40" s="216">
        <f>J18*J37/100</f>
        <v>0</v>
      </c>
      <c r="K40" s="216">
        <f>K18*K37/100</f>
        <v>0</v>
      </c>
    </row>
    <row r="41" spans="1:11" ht="21.75" customHeight="1">
      <c r="A41" s="225"/>
      <c r="B41" s="212"/>
      <c r="C41" s="212"/>
      <c r="D41" s="212" t="s">
        <v>438</v>
      </c>
      <c r="E41" s="219" t="s">
        <v>92</v>
      </c>
      <c r="F41" s="220" t="s">
        <v>205</v>
      </c>
      <c r="G41" s="220" t="s">
        <v>695</v>
      </c>
      <c r="H41" s="216">
        <v>116246091.95</v>
      </c>
      <c r="I41" s="212" t="s">
        <v>653</v>
      </c>
      <c r="J41" s="212" t="s">
        <v>653</v>
      </c>
      <c r="K41" s="212" t="s">
        <v>653</v>
      </c>
    </row>
    <row r="42" spans="1:11" ht="21.75" customHeight="1">
      <c r="A42" s="225"/>
      <c r="B42" s="212"/>
      <c r="C42" s="212"/>
      <c r="D42" s="212" t="s">
        <v>651</v>
      </c>
      <c r="E42" s="221" t="s">
        <v>651</v>
      </c>
      <c r="F42" s="222" t="s">
        <v>678</v>
      </c>
      <c r="G42" s="222" t="s">
        <v>271</v>
      </c>
      <c r="H42" s="218">
        <v>0</v>
      </c>
      <c r="I42" s="212" t="s">
        <v>653</v>
      </c>
      <c r="J42" s="212" t="s">
        <v>653</v>
      </c>
      <c r="K42" s="212" t="s">
        <v>653</v>
      </c>
    </row>
    <row r="43" spans="1:11" ht="21.75" customHeight="1">
      <c r="A43" s="225"/>
      <c r="B43" s="212"/>
      <c r="C43" s="212" t="s">
        <v>703</v>
      </c>
      <c r="D43" s="212" t="s">
        <v>376</v>
      </c>
      <c r="E43" s="223" t="s">
        <v>732</v>
      </c>
      <c r="F43" s="214" t="s">
        <v>540</v>
      </c>
      <c r="G43" s="214" t="s">
        <v>482</v>
      </c>
      <c r="H43" s="216">
        <f>I43+J43+K43</f>
        <v>0</v>
      </c>
      <c r="I43" s="216">
        <f>I25*I38/100</f>
        <v>0</v>
      </c>
      <c r="J43" s="216">
        <f>J25*J39/100</f>
        <v>0</v>
      </c>
      <c r="K43" s="216">
        <f>K25*K39/100</f>
        <v>0</v>
      </c>
    </row>
    <row r="44" spans="1:11" ht="21.75" customHeight="1">
      <c r="A44" s="225"/>
      <c r="B44" s="212"/>
      <c r="C44" s="212"/>
      <c r="D44" s="212" t="s">
        <v>438</v>
      </c>
      <c r="E44" s="219" t="s">
        <v>92</v>
      </c>
      <c r="F44" s="220" t="s">
        <v>391</v>
      </c>
      <c r="G44" s="220" t="s">
        <v>695</v>
      </c>
      <c r="H44" s="216">
        <v>140314959.97</v>
      </c>
      <c r="I44" s="212" t="s">
        <v>653</v>
      </c>
      <c r="J44" s="212" t="s">
        <v>653</v>
      </c>
      <c r="K44" s="212" t="s">
        <v>653</v>
      </c>
    </row>
    <row r="45" spans="1:11" ht="21.75" customHeight="1">
      <c r="A45" s="225"/>
      <c r="B45" s="212"/>
      <c r="C45" s="212"/>
      <c r="D45" s="212" t="s">
        <v>651</v>
      </c>
      <c r="E45" s="221" t="s">
        <v>651</v>
      </c>
      <c r="F45" s="222" t="s">
        <v>115</v>
      </c>
      <c r="G45" s="222" t="s">
        <v>509</v>
      </c>
      <c r="H45" s="218">
        <v>0</v>
      </c>
      <c r="I45" s="212" t="s">
        <v>653</v>
      </c>
      <c r="J45" s="212" t="s">
        <v>653</v>
      </c>
      <c r="K45" s="212" t="s">
        <v>653</v>
      </c>
    </row>
    <row r="46" spans="1:11" ht="21.75" customHeight="1">
      <c r="A46" s="225"/>
      <c r="B46" s="212" t="s">
        <v>375</v>
      </c>
      <c r="C46" s="212" t="s">
        <v>644</v>
      </c>
      <c r="D46" s="212" t="s">
        <v>376</v>
      </c>
      <c r="E46" s="213" t="s">
        <v>732</v>
      </c>
      <c r="F46" s="214" t="s">
        <v>754</v>
      </c>
      <c r="G46" s="214" t="s">
        <v>684</v>
      </c>
      <c r="H46" s="216">
        <v>0</v>
      </c>
      <c r="I46" s="212" t="s">
        <v>653</v>
      </c>
      <c r="J46" s="212" t="s">
        <v>653</v>
      </c>
      <c r="K46" s="212" t="s">
        <v>653</v>
      </c>
    </row>
    <row r="47" spans="1:11" ht="21.75" customHeight="1">
      <c r="A47" s="225"/>
      <c r="B47" s="212"/>
      <c r="C47" s="212"/>
      <c r="D47" s="212"/>
      <c r="E47" s="217" t="s">
        <v>261</v>
      </c>
      <c r="F47" s="212" t="s">
        <v>243</v>
      </c>
      <c r="G47" s="212" t="s">
        <v>782</v>
      </c>
      <c r="H47" s="216">
        <v>0</v>
      </c>
      <c r="I47" s="212" t="s">
        <v>653</v>
      </c>
      <c r="J47" s="212" t="s">
        <v>653</v>
      </c>
      <c r="K47" s="212" t="s">
        <v>653</v>
      </c>
    </row>
    <row r="48" spans="1:11" ht="21.75" customHeight="1">
      <c r="A48" s="225"/>
      <c r="B48" s="212"/>
      <c r="C48" s="212"/>
      <c r="D48" s="212"/>
      <c r="E48" s="224" t="s">
        <v>260</v>
      </c>
      <c r="F48" s="212" t="s">
        <v>650</v>
      </c>
      <c r="G48" s="212" t="s">
        <v>487</v>
      </c>
      <c r="H48" s="216">
        <f>H49-H51-H52+H50</f>
        <v>109571141.66999999</v>
      </c>
      <c r="I48" s="212" t="s">
        <v>653</v>
      </c>
      <c r="J48" s="212" t="s">
        <v>653</v>
      </c>
      <c r="K48" s="212" t="s">
        <v>653</v>
      </c>
    </row>
    <row r="49" spans="1:11" ht="21.75" customHeight="1">
      <c r="A49" s="225"/>
      <c r="B49" s="212"/>
      <c r="C49" s="212"/>
      <c r="D49" s="212"/>
      <c r="E49" s="224" t="s">
        <v>457</v>
      </c>
      <c r="F49" s="212" t="s">
        <v>356</v>
      </c>
      <c r="G49" s="212" t="s">
        <v>747</v>
      </c>
      <c r="H49" s="216">
        <v>141161141.67</v>
      </c>
      <c r="I49" s="212" t="s">
        <v>653</v>
      </c>
      <c r="J49" s="212" t="s">
        <v>653</v>
      </c>
      <c r="K49" s="212" t="s">
        <v>653</v>
      </c>
    </row>
    <row r="50" spans="1:11" ht="21.75" customHeight="1">
      <c r="A50" s="225"/>
      <c r="B50" s="226"/>
      <c r="C50" s="226"/>
      <c r="D50" s="226"/>
      <c r="E50" s="224" t="s">
        <v>528</v>
      </c>
      <c r="F50" s="212" t="s">
        <v>731</v>
      </c>
      <c r="G50" s="212" t="s">
        <v>769</v>
      </c>
      <c r="H50" s="216">
        <v>0</v>
      </c>
      <c r="I50" s="212" t="s">
        <v>653</v>
      </c>
      <c r="J50" s="212" t="s">
        <v>653</v>
      </c>
      <c r="K50" s="212" t="s">
        <v>653</v>
      </c>
    </row>
    <row r="51" spans="1:11" ht="21.75" customHeight="1">
      <c r="A51" s="225"/>
      <c r="B51" s="212"/>
      <c r="C51" s="212"/>
      <c r="D51" s="212"/>
      <c r="E51" s="224" t="s">
        <v>164</v>
      </c>
      <c r="F51" s="212" t="s">
        <v>268</v>
      </c>
      <c r="G51" s="212" t="s">
        <v>769</v>
      </c>
      <c r="H51" s="216">
        <v>800000</v>
      </c>
      <c r="I51" s="212" t="s">
        <v>653</v>
      </c>
      <c r="J51" s="212" t="s">
        <v>653</v>
      </c>
      <c r="K51" s="212" t="s">
        <v>653</v>
      </c>
    </row>
    <row r="52" spans="1:11" ht="21.75" customHeight="1">
      <c r="A52" s="225"/>
      <c r="B52" s="212"/>
      <c r="C52" s="212"/>
      <c r="D52" s="212"/>
      <c r="E52" s="224" t="s">
        <v>382</v>
      </c>
      <c r="F52" s="212" t="s">
        <v>573</v>
      </c>
      <c r="G52" s="212" t="s">
        <v>769</v>
      </c>
      <c r="H52" s="216">
        <v>30790000</v>
      </c>
      <c r="I52" s="212" t="s">
        <v>653</v>
      </c>
      <c r="J52" s="212" t="s">
        <v>653</v>
      </c>
      <c r="K52" s="212" t="s">
        <v>653</v>
      </c>
    </row>
    <row r="53" spans="1:11" ht="21.75" customHeight="1">
      <c r="A53" s="225"/>
      <c r="B53" s="212"/>
      <c r="C53" s="212"/>
      <c r="D53" s="212"/>
      <c r="E53" s="224" t="s">
        <v>638</v>
      </c>
      <c r="F53" s="212" t="s">
        <v>249</v>
      </c>
      <c r="G53" s="212" t="s">
        <v>223</v>
      </c>
      <c r="H53" s="227">
        <f>2.43</f>
        <v>2.43</v>
      </c>
      <c r="I53" s="212" t="s">
        <v>653</v>
      </c>
      <c r="J53" s="212" t="s">
        <v>653</v>
      </c>
      <c r="K53" s="212" t="s">
        <v>653</v>
      </c>
    </row>
    <row r="54" spans="1:11" ht="21.75" customHeight="1">
      <c r="A54" s="225"/>
      <c r="B54" s="212"/>
      <c r="C54" s="212"/>
      <c r="D54" s="212" t="s">
        <v>438</v>
      </c>
      <c r="E54" s="219" t="s">
        <v>92</v>
      </c>
      <c r="F54" s="220" t="s">
        <v>592</v>
      </c>
      <c r="G54" s="220" t="s">
        <v>254</v>
      </c>
      <c r="H54" s="216">
        <v>0</v>
      </c>
      <c r="I54" s="212" t="s">
        <v>653</v>
      </c>
      <c r="J54" s="212" t="s">
        <v>653</v>
      </c>
      <c r="K54" s="212" t="s">
        <v>653</v>
      </c>
    </row>
    <row r="55" spans="1:11" ht="21.75" customHeight="1">
      <c r="A55" s="225"/>
      <c r="B55" s="212"/>
      <c r="C55" s="212"/>
      <c r="D55" s="212" t="s">
        <v>651</v>
      </c>
      <c r="E55" s="221" t="s">
        <v>651</v>
      </c>
      <c r="F55" s="222" t="s">
        <v>296</v>
      </c>
      <c r="G55" s="222" t="s">
        <v>18</v>
      </c>
      <c r="H55" s="216">
        <v>0</v>
      </c>
      <c r="I55" s="212" t="s">
        <v>653</v>
      </c>
      <c r="J55" s="212" t="s">
        <v>653</v>
      </c>
      <c r="K55" s="212" t="s">
        <v>653</v>
      </c>
    </row>
    <row r="56" spans="1:11" ht="21.75" customHeight="1">
      <c r="A56" s="225"/>
      <c r="B56" s="212"/>
      <c r="C56" s="212" t="s">
        <v>703</v>
      </c>
      <c r="D56" s="212" t="s">
        <v>376</v>
      </c>
      <c r="E56" s="223" t="s">
        <v>732</v>
      </c>
      <c r="F56" s="214" t="s">
        <v>158</v>
      </c>
      <c r="G56" s="214" t="s">
        <v>409</v>
      </c>
      <c r="H56" s="216">
        <v>0</v>
      </c>
      <c r="I56" s="212" t="s">
        <v>653</v>
      </c>
      <c r="J56" s="212" t="s">
        <v>653</v>
      </c>
      <c r="K56" s="212" t="s">
        <v>653</v>
      </c>
    </row>
    <row r="57" spans="1:11" ht="21.75" customHeight="1">
      <c r="A57" s="225"/>
      <c r="B57" s="212"/>
      <c r="C57" s="212"/>
      <c r="D57" s="212" t="s">
        <v>438</v>
      </c>
      <c r="E57" s="219" t="s">
        <v>92</v>
      </c>
      <c r="F57" s="220" t="s">
        <v>7</v>
      </c>
      <c r="G57" s="220" t="s">
        <v>254</v>
      </c>
      <c r="H57" s="216">
        <v>13000000</v>
      </c>
      <c r="I57" s="212" t="s">
        <v>653</v>
      </c>
      <c r="J57" s="212" t="s">
        <v>653</v>
      </c>
      <c r="K57" s="212" t="s">
        <v>653</v>
      </c>
    </row>
    <row r="58" spans="1:11" ht="21.75" customHeight="1">
      <c r="A58" s="225"/>
      <c r="B58" s="212"/>
      <c r="C58" s="212"/>
      <c r="D58" s="212" t="s">
        <v>651</v>
      </c>
      <c r="E58" s="221" t="s">
        <v>651</v>
      </c>
      <c r="F58" s="222" t="s">
        <v>486</v>
      </c>
      <c r="G58" s="222" t="s">
        <v>246</v>
      </c>
      <c r="H58" s="216">
        <v>0</v>
      </c>
      <c r="I58" s="212" t="s">
        <v>653</v>
      </c>
      <c r="J58" s="212" t="s">
        <v>653</v>
      </c>
      <c r="K58" s="212" t="s">
        <v>653</v>
      </c>
    </row>
    <row r="59" spans="1:11" ht="21.75" customHeight="1">
      <c r="A59" s="225"/>
      <c r="B59" s="212" t="s">
        <v>52</v>
      </c>
      <c r="C59" s="212" t="s">
        <v>644</v>
      </c>
      <c r="D59" s="212" t="s">
        <v>376</v>
      </c>
      <c r="E59" s="223" t="s">
        <v>732</v>
      </c>
      <c r="F59" s="214" t="s">
        <v>331</v>
      </c>
      <c r="G59" s="214" t="s">
        <v>381</v>
      </c>
      <c r="H59" s="216">
        <f>H40-H46</f>
        <v>0</v>
      </c>
      <c r="I59" s="212" t="s">
        <v>653</v>
      </c>
      <c r="J59" s="212" t="s">
        <v>653</v>
      </c>
      <c r="K59" s="212" t="s">
        <v>653</v>
      </c>
    </row>
    <row r="60" spans="1:11" ht="21.75" customHeight="1">
      <c r="A60" s="225"/>
      <c r="B60" s="212"/>
      <c r="C60" s="212"/>
      <c r="D60" s="212" t="s">
        <v>438</v>
      </c>
      <c r="E60" s="219" t="s">
        <v>92</v>
      </c>
      <c r="F60" s="220" t="s">
        <v>195</v>
      </c>
      <c r="G60" s="220" t="s">
        <v>254</v>
      </c>
      <c r="H60" s="216">
        <v>116246091.95</v>
      </c>
      <c r="I60" s="212" t="s">
        <v>653</v>
      </c>
      <c r="J60" s="212" t="s">
        <v>653</v>
      </c>
      <c r="K60" s="212" t="s">
        <v>653</v>
      </c>
    </row>
    <row r="61" spans="1:11" ht="21.75" customHeight="1">
      <c r="A61" s="225"/>
      <c r="B61" s="212"/>
      <c r="C61" s="212"/>
      <c r="D61" s="212" t="s">
        <v>651</v>
      </c>
      <c r="E61" s="221" t="s">
        <v>651</v>
      </c>
      <c r="F61" s="222" t="s">
        <v>694</v>
      </c>
      <c r="G61" s="222" t="s">
        <v>682</v>
      </c>
      <c r="H61" s="216">
        <v>0</v>
      </c>
      <c r="I61" s="212" t="s">
        <v>653</v>
      </c>
      <c r="J61" s="212" t="s">
        <v>653</v>
      </c>
      <c r="K61" s="212" t="s">
        <v>653</v>
      </c>
    </row>
    <row r="62" spans="1:11" ht="21.75" customHeight="1">
      <c r="A62" s="225"/>
      <c r="B62" s="212"/>
      <c r="C62" s="212" t="s">
        <v>703</v>
      </c>
      <c r="D62" s="212" t="s">
        <v>376</v>
      </c>
      <c r="E62" s="223" t="s">
        <v>732</v>
      </c>
      <c r="F62" s="214" t="s">
        <v>527</v>
      </c>
      <c r="G62" s="214" t="s">
        <v>327</v>
      </c>
      <c r="H62" s="216">
        <f>H43-H56</f>
        <v>0</v>
      </c>
      <c r="I62" s="212" t="s">
        <v>653</v>
      </c>
      <c r="J62" s="212" t="s">
        <v>653</v>
      </c>
      <c r="K62" s="212" t="s">
        <v>653</v>
      </c>
    </row>
    <row r="63" spans="1:11" ht="21.75" customHeight="1">
      <c r="A63" s="225"/>
      <c r="B63" s="212"/>
      <c r="C63" s="212"/>
      <c r="D63" s="212" t="s">
        <v>438</v>
      </c>
      <c r="E63" s="219" t="s">
        <v>92</v>
      </c>
      <c r="F63" s="220" t="s">
        <v>379</v>
      </c>
      <c r="G63" s="220" t="s">
        <v>254</v>
      </c>
      <c r="H63" s="216">
        <v>127314959.97</v>
      </c>
      <c r="I63" s="212" t="s">
        <v>653</v>
      </c>
      <c r="J63" s="212" t="s">
        <v>653</v>
      </c>
      <c r="K63" s="212" t="s">
        <v>653</v>
      </c>
    </row>
    <row r="64" spans="1:11" ht="21.75" customHeight="1">
      <c r="A64" s="225"/>
      <c r="B64" s="212"/>
      <c r="C64" s="212"/>
      <c r="D64" s="212" t="s">
        <v>651</v>
      </c>
      <c r="E64" s="221" t="s">
        <v>651</v>
      </c>
      <c r="F64" s="222" t="s">
        <v>131</v>
      </c>
      <c r="G64" s="222" t="s">
        <v>61</v>
      </c>
      <c r="H64" s="216">
        <v>0</v>
      </c>
      <c r="I64" s="212" t="s">
        <v>653</v>
      </c>
      <c r="J64" s="212" t="s">
        <v>653</v>
      </c>
      <c r="K64" s="212" t="s">
        <v>653</v>
      </c>
    </row>
    <row r="65" spans="1:11" ht="21.75" customHeight="1">
      <c r="A65" s="225"/>
      <c r="B65" s="212" t="s">
        <v>69</v>
      </c>
      <c r="C65" s="212" t="s">
        <v>644</v>
      </c>
      <c r="D65" s="212" t="s">
        <v>376</v>
      </c>
      <c r="E65" s="213" t="s">
        <v>732</v>
      </c>
      <c r="F65" s="214" t="s">
        <v>744</v>
      </c>
      <c r="G65" s="214" t="s">
        <v>476</v>
      </c>
      <c r="H65" s="216">
        <f>H66*H67/100</f>
        <v>325960.20360944007</v>
      </c>
      <c r="I65" s="212" t="s">
        <v>653</v>
      </c>
      <c r="J65" s="212" t="s">
        <v>653</v>
      </c>
      <c r="K65" s="212" t="s">
        <v>653</v>
      </c>
    </row>
    <row r="66" spans="1:11" ht="21.75" customHeight="1">
      <c r="A66" s="225"/>
      <c r="B66" s="212"/>
      <c r="C66" s="212"/>
      <c r="D66" s="212"/>
      <c r="E66" s="217" t="s">
        <v>208</v>
      </c>
      <c r="F66" s="212" t="s">
        <v>229</v>
      </c>
      <c r="G66" s="212" t="s">
        <v>769</v>
      </c>
      <c r="H66" s="216">
        <v>3522000</v>
      </c>
      <c r="I66" s="212" t="s">
        <v>653</v>
      </c>
      <c r="J66" s="212" t="s">
        <v>653</v>
      </c>
      <c r="K66" s="212" t="s">
        <v>653</v>
      </c>
    </row>
    <row r="67" spans="1:11" ht="21.75" customHeight="1">
      <c r="A67" s="225"/>
      <c r="B67" s="212"/>
      <c r="C67" s="212"/>
      <c r="D67" s="212"/>
      <c r="E67" s="224" t="s">
        <v>502</v>
      </c>
      <c r="F67" s="212" t="s">
        <v>664</v>
      </c>
      <c r="G67" s="212" t="s">
        <v>130</v>
      </c>
      <c r="H67" s="216">
        <v>9.254974548819991</v>
      </c>
      <c r="I67" s="212" t="s">
        <v>653</v>
      </c>
      <c r="J67" s="212" t="s">
        <v>653</v>
      </c>
      <c r="K67" s="212" t="s">
        <v>653</v>
      </c>
    </row>
    <row r="68" spans="1:11" ht="21.75" customHeight="1">
      <c r="A68" s="225"/>
      <c r="B68" s="212"/>
      <c r="C68" s="212"/>
      <c r="D68" s="212"/>
      <c r="E68" s="224" t="s">
        <v>15</v>
      </c>
      <c r="F68" s="212" t="s">
        <v>367</v>
      </c>
      <c r="G68" s="212" t="s">
        <v>769</v>
      </c>
      <c r="H68" s="216">
        <v>4322000</v>
      </c>
      <c r="I68" s="212" t="s">
        <v>653</v>
      </c>
      <c r="J68" s="212" t="s">
        <v>653</v>
      </c>
      <c r="K68" s="212" t="s">
        <v>653</v>
      </c>
    </row>
    <row r="69" spans="1:11" ht="21.75" customHeight="1">
      <c r="A69" s="225"/>
      <c r="B69" s="212"/>
      <c r="C69" s="212"/>
      <c r="D69" s="212"/>
      <c r="E69" s="224" t="s">
        <v>318</v>
      </c>
      <c r="F69" s="212" t="s">
        <v>712</v>
      </c>
      <c r="G69" s="212" t="s">
        <v>91</v>
      </c>
      <c r="H69" s="216">
        <v>4322000</v>
      </c>
      <c r="I69" s="212" t="s">
        <v>653</v>
      </c>
      <c r="J69" s="212" t="s">
        <v>653</v>
      </c>
      <c r="K69" s="212" t="s">
        <v>653</v>
      </c>
    </row>
    <row r="70" spans="1:11" ht="21.75" customHeight="1">
      <c r="A70" s="225"/>
      <c r="B70" s="212"/>
      <c r="C70" s="212"/>
      <c r="D70" s="212"/>
      <c r="E70" s="224" t="s">
        <v>277</v>
      </c>
      <c r="F70" s="212" t="s">
        <v>253</v>
      </c>
      <c r="G70" s="212" t="s">
        <v>91</v>
      </c>
      <c r="H70" s="216">
        <v>0</v>
      </c>
      <c r="I70" s="212" t="s">
        <v>653</v>
      </c>
      <c r="J70" s="212" t="s">
        <v>653</v>
      </c>
      <c r="K70" s="212" t="s">
        <v>653</v>
      </c>
    </row>
    <row r="71" spans="1:11" ht="21.75" customHeight="1">
      <c r="A71" s="225"/>
      <c r="B71" s="212"/>
      <c r="C71" s="212"/>
      <c r="D71" s="212" t="s">
        <v>438</v>
      </c>
      <c r="E71" s="228" t="s">
        <v>92</v>
      </c>
      <c r="F71" s="220" t="s">
        <v>578</v>
      </c>
      <c r="G71" s="220" t="s">
        <v>106</v>
      </c>
      <c r="H71" s="216">
        <v>800000</v>
      </c>
      <c r="I71" s="212" t="s">
        <v>653</v>
      </c>
      <c r="J71" s="212" t="s">
        <v>653</v>
      </c>
      <c r="K71" s="212" t="s">
        <v>653</v>
      </c>
    </row>
    <row r="72" spans="1:11" ht="21.75" customHeight="1">
      <c r="A72" s="225"/>
      <c r="B72" s="212"/>
      <c r="C72" s="212"/>
      <c r="D72" s="212" t="s">
        <v>651</v>
      </c>
      <c r="E72" s="221" t="s">
        <v>651</v>
      </c>
      <c r="F72" s="222" t="s">
        <v>302</v>
      </c>
      <c r="G72" s="222" t="s">
        <v>563</v>
      </c>
      <c r="H72" s="218">
        <v>145.42873367404883</v>
      </c>
      <c r="I72" s="212" t="s">
        <v>653</v>
      </c>
      <c r="J72" s="212" t="s">
        <v>653</v>
      </c>
      <c r="K72" s="212" t="s">
        <v>653</v>
      </c>
    </row>
    <row r="73" spans="1:11" ht="21.75" customHeight="1">
      <c r="A73" s="225"/>
      <c r="B73" s="212"/>
      <c r="C73" s="212" t="s">
        <v>703</v>
      </c>
      <c r="D73" s="212" t="s">
        <v>376</v>
      </c>
      <c r="E73" s="223" t="s">
        <v>732</v>
      </c>
      <c r="F73" s="214" t="s">
        <v>323</v>
      </c>
      <c r="G73" s="214" t="s">
        <v>508</v>
      </c>
      <c r="H73" s="216">
        <f>H74*H75/100</f>
        <v>443689.00458915683</v>
      </c>
      <c r="I73" s="212" t="s">
        <v>653</v>
      </c>
      <c r="J73" s="212" t="s">
        <v>653</v>
      </c>
      <c r="K73" s="212" t="s">
        <v>653</v>
      </c>
    </row>
    <row r="74" spans="1:11" ht="21.75" customHeight="1">
      <c r="A74" s="225"/>
      <c r="B74" s="212"/>
      <c r="C74" s="212"/>
      <c r="D74" s="212"/>
      <c r="E74" s="224" t="s">
        <v>161</v>
      </c>
      <c r="F74" s="212" t="s">
        <v>637</v>
      </c>
      <c r="G74" s="212" t="s">
        <v>610</v>
      </c>
      <c r="H74" s="216">
        <f>H66-H65+H46</f>
        <v>3196039.79639056</v>
      </c>
      <c r="I74" s="212" t="s">
        <v>653</v>
      </c>
      <c r="J74" s="212" t="s">
        <v>653</v>
      </c>
      <c r="K74" s="212" t="s">
        <v>653</v>
      </c>
    </row>
    <row r="75" spans="1:11" ht="21.75" customHeight="1">
      <c r="A75" s="225"/>
      <c r="B75" s="212"/>
      <c r="C75" s="212"/>
      <c r="D75" s="212"/>
      <c r="E75" s="224" t="s">
        <v>73</v>
      </c>
      <c r="F75" s="212" t="s">
        <v>200</v>
      </c>
      <c r="G75" s="212" t="s">
        <v>417</v>
      </c>
      <c r="H75" s="218">
        <f>(IF(H66=0,0,H65/H66)+IF(H68=0,0,H51/H68))/2*100</f>
        <v>13.882461823229985</v>
      </c>
      <c r="I75" s="212" t="s">
        <v>653</v>
      </c>
      <c r="J75" s="212" t="s">
        <v>653</v>
      </c>
      <c r="K75" s="212" t="s">
        <v>653</v>
      </c>
    </row>
    <row r="76" spans="1:11" ht="21.75" customHeight="1">
      <c r="A76" s="225"/>
      <c r="B76" s="212"/>
      <c r="C76" s="212"/>
      <c r="D76" s="212" t="s">
        <v>438</v>
      </c>
      <c r="E76" s="228" t="s">
        <v>92</v>
      </c>
      <c r="F76" s="220" t="s">
        <v>282</v>
      </c>
      <c r="G76" s="220" t="s">
        <v>106</v>
      </c>
      <c r="H76" s="216">
        <v>10140000</v>
      </c>
      <c r="I76" s="212" t="s">
        <v>653</v>
      </c>
      <c r="J76" s="212" t="s">
        <v>653</v>
      </c>
      <c r="K76" s="212" t="s">
        <v>653</v>
      </c>
    </row>
    <row r="77" spans="1:11" ht="21.75" customHeight="1">
      <c r="A77" s="225"/>
      <c r="B77" s="212"/>
      <c r="C77" s="212"/>
      <c r="D77" s="212" t="s">
        <v>651</v>
      </c>
      <c r="E77" s="221" t="s">
        <v>651</v>
      </c>
      <c r="F77" s="222" t="s">
        <v>766</v>
      </c>
      <c r="G77" s="222" t="s">
        <v>481</v>
      </c>
      <c r="H77" s="218">
        <v>2185.384558805857</v>
      </c>
      <c r="I77" s="212" t="s">
        <v>653</v>
      </c>
      <c r="J77" s="212" t="s">
        <v>653</v>
      </c>
      <c r="K77" s="212" t="s">
        <v>653</v>
      </c>
    </row>
    <row r="78" spans="1:11" ht="21.75" customHeight="1">
      <c r="A78" s="225"/>
      <c r="B78" s="212" t="s">
        <v>281</v>
      </c>
      <c r="C78" s="212" t="s">
        <v>644</v>
      </c>
      <c r="D78" s="212" t="s">
        <v>376</v>
      </c>
      <c r="E78" s="223" t="s">
        <v>732</v>
      </c>
      <c r="F78" s="214" t="s">
        <v>145</v>
      </c>
      <c r="G78" s="214" t="s">
        <v>677</v>
      </c>
      <c r="H78" s="216">
        <f>(H59+H65)/(1-H79/100)-(H59+H65)</f>
        <v>74191.14813008811</v>
      </c>
      <c r="I78" s="212" t="s">
        <v>653</v>
      </c>
      <c r="J78" s="212" t="s">
        <v>653</v>
      </c>
      <c r="K78" s="212" t="s">
        <v>653</v>
      </c>
    </row>
    <row r="79" spans="1:11" ht="21.75" customHeight="1">
      <c r="A79" s="225"/>
      <c r="B79" s="212"/>
      <c r="C79" s="212"/>
      <c r="D79" s="212"/>
      <c r="E79" s="224" t="s">
        <v>553</v>
      </c>
      <c r="F79" s="212" t="s">
        <v>429</v>
      </c>
      <c r="G79" s="212" t="s">
        <v>671</v>
      </c>
      <c r="H79" s="218">
        <f>(H52/H80+H81/H82)/2*100</f>
        <v>18.540771587442137</v>
      </c>
      <c r="I79" s="212" t="s">
        <v>653</v>
      </c>
      <c r="J79" s="212" t="s">
        <v>653</v>
      </c>
      <c r="K79" s="212" t="s">
        <v>653</v>
      </c>
    </row>
    <row r="80" spans="1:11" ht="21.75" customHeight="1">
      <c r="A80" s="225"/>
      <c r="B80" s="212"/>
      <c r="C80" s="212"/>
      <c r="D80" s="212"/>
      <c r="E80" s="224" t="s">
        <v>461</v>
      </c>
      <c r="F80" s="212" t="s">
        <v>14</v>
      </c>
      <c r="G80" s="212" t="s">
        <v>102</v>
      </c>
      <c r="H80" s="216">
        <v>141161141.67</v>
      </c>
      <c r="I80" s="212" t="s">
        <v>653</v>
      </c>
      <c r="J80" s="212" t="s">
        <v>653</v>
      </c>
      <c r="K80" s="212" t="s">
        <v>653</v>
      </c>
    </row>
    <row r="81" spans="1:11" ht="21.75" customHeight="1">
      <c r="A81" s="225"/>
      <c r="B81" s="212"/>
      <c r="C81" s="212"/>
      <c r="D81" s="212"/>
      <c r="E81" s="224" t="s">
        <v>471</v>
      </c>
      <c r="F81" s="212" t="s">
        <v>465</v>
      </c>
      <c r="G81" s="212" t="s">
        <v>380</v>
      </c>
      <c r="H81" s="216">
        <v>16750000</v>
      </c>
      <c r="I81" s="212" t="s">
        <v>653</v>
      </c>
      <c r="J81" s="212" t="s">
        <v>653</v>
      </c>
      <c r="K81" s="212" t="s">
        <v>653</v>
      </c>
    </row>
    <row r="82" spans="1:11" ht="21.75" customHeight="1">
      <c r="A82" s="225"/>
      <c r="B82" s="212"/>
      <c r="C82" s="212"/>
      <c r="D82" s="212"/>
      <c r="E82" s="224" t="s">
        <v>711</v>
      </c>
      <c r="F82" s="212" t="s">
        <v>171</v>
      </c>
      <c r="G82" s="212" t="s">
        <v>380</v>
      </c>
      <c r="H82" s="216">
        <v>109695141.46</v>
      </c>
      <c r="I82" s="212" t="s">
        <v>653</v>
      </c>
      <c r="J82" s="212" t="s">
        <v>653</v>
      </c>
      <c r="K82" s="212" t="s">
        <v>653</v>
      </c>
    </row>
    <row r="83" spans="1:11" ht="21.75" customHeight="1">
      <c r="A83" s="225"/>
      <c r="B83" s="212"/>
      <c r="C83" s="212"/>
      <c r="D83" s="212" t="s">
        <v>438</v>
      </c>
      <c r="E83" s="228" t="s">
        <v>92</v>
      </c>
      <c r="F83" s="220" t="s">
        <v>95</v>
      </c>
      <c r="G83" s="220" t="s">
        <v>106</v>
      </c>
      <c r="H83" s="216">
        <v>19120000</v>
      </c>
      <c r="I83" s="212" t="s">
        <v>653</v>
      </c>
      <c r="J83" s="212" t="s">
        <v>653</v>
      </c>
      <c r="K83" s="212" t="s">
        <v>653</v>
      </c>
    </row>
    <row r="84" spans="1:11" ht="21.75" customHeight="1">
      <c r="A84" s="225"/>
      <c r="B84" s="212"/>
      <c r="C84" s="212"/>
      <c r="D84" s="212" t="s">
        <v>651</v>
      </c>
      <c r="E84" s="221" t="s">
        <v>651</v>
      </c>
      <c r="F84" s="222" t="s">
        <v>548</v>
      </c>
      <c r="G84" s="222" t="s">
        <v>34</v>
      </c>
      <c r="H84" s="218">
        <v>25671.268516393146</v>
      </c>
      <c r="I84" s="212" t="s">
        <v>653</v>
      </c>
      <c r="J84" s="212" t="s">
        <v>653</v>
      </c>
      <c r="K84" s="212" t="s">
        <v>653</v>
      </c>
    </row>
    <row r="85" spans="1:11" ht="21.75" customHeight="1">
      <c r="A85" s="225"/>
      <c r="B85" s="212"/>
      <c r="C85" s="212" t="s">
        <v>703</v>
      </c>
      <c r="D85" s="229" t="s">
        <v>376</v>
      </c>
      <c r="E85" s="223" t="s">
        <v>732</v>
      </c>
      <c r="F85" s="214" t="s">
        <v>725</v>
      </c>
      <c r="G85" s="214" t="s">
        <v>120</v>
      </c>
      <c r="H85" s="216">
        <v>112147.60427302658</v>
      </c>
      <c r="I85" s="212" t="s">
        <v>653</v>
      </c>
      <c r="J85" s="212" t="s">
        <v>653</v>
      </c>
      <c r="K85" s="212" t="s">
        <v>653</v>
      </c>
    </row>
    <row r="86" spans="1:11" ht="21.75" customHeight="1">
      <c r="A86" s="225"/>
      <c r="B86" s="212"/>
      <c r="C86" s="212"/>
      <c r="D86" s="230"/>
      <c r="E86" s="224" t="s">
        <v>553</v>
      </c>
      <c r="F86" s="212" t="s">
        <v>267</v>
      </c>
      <c r="G86" s="212" t="s">
        <v>276</v>
      </c>
      <c r="H86" s="216">
        <f>(H78/(H59+H65+H78)+H52/H80)/2*100</f>
        <v>20.176361629471764</v>
      </c>
      <c r="I86" s="212" t="s">
        <v>653</v>
      </c>
      <c r="J86" s="212" t="s">
        <v>653</v>
      </c>
      <c r="K86" s="212" t="s">
        <v>653</v>
      </c>
    </row>
    <row r="87" spans="1:11" ht="21.75" customHeight="1">
      <c r="A87" s="225"/>
      <c r="B87" s="212"/>
      <c r="C87" s="212"/>
      <c r="D87" s="212" t="s">
        <v>438</v>
      </c>
      <c r="E87" s="228" t="s">
        <v>92</v>
      </c>
      <c r="F87" s="220" t="s">
        <v>672</v>
      </c>
      <c r="G87" s="220" t="s">
        <v>106</v>
      </c>
      <c r="H87" s="216">
        <v>9000000</v>
      </c>
      <c r="I87" s="212" t="s">
        <v>653</v>
      </c>
      <c r="J87" s="212" t="s">
        <v>653</v>
      </c>
      <c r="K87" s="212" t="s">
        <v>653</v>
      </c>
    </row>
    <row r="88" spans="1:11" ht="21.75" customHeight="1">
      <c r="A88" s="225"/>
      <c r="B88" s="212"/>
      <c r="C88" s="212"/>
      <c r="D88" s="212" t="s">
        <v>651</v>
      </c>
      <c r="E88" s="221" t="s">
        <v>651</v>
      </c>
      <c r="F88" s="222" t="s">
        <v>351</v>
      </c>
      <c r="G88" s="222" t="s">
        <v>765</v>
      </c>
      <c r="H88" s="218">
        <v>7925.137994111083</v>
      </c>
      <c r="I88" s="212" t="s">
        <v>653</v>
      </c>
      <c r="J88" s="212" t="s">
        <v>653</v>
      </c>
      <c r="K88" s="212" t="s">
        <v>653</v>
      </c>
    </row>
    <row r="89" spans="1:11" ht="21.75" customHeight="1">
      <c r="A89" s="225"/>
      <c r="B89" s="212" t="s">
        <v>198</v>
      </c>
      <c r="C89" s="212" t="s">
        <v>644</v>
      </c>
      <c r="D89" s="212" t="s">
        <v>376</v>
      </c>
      <c r="E89" s="223" t="s">
        <v>732</v>
      </c>
      <c r="F89" s="214" t="s">
        <v>518</v>
      </c>
      <c r="G89" s="214" t="s">
        <v>708</v>
      </c>
      <c r="H89" s="216">
        <f>H59+H65+H78</f>
        <v>400151.3517395282</v>
      </c>
      <c r="I89" s="212" t="s">
        <v>653</v>
      </c>
      <c r="J89" s="212" t="s">
        <v>653</v>
      </c>
      <c r="K89" s="212" t="s">
        <v>653</v>
      </c>
    </row>
    <row r="90" spans="1:11" ht="21.75" customHeight="1">
      <c r="A90" s="225"/>
      <c r="B90" s="212"/>
      <c r="C90" s="212"/>
      <c r="D90" s="212" t="s">
        <v>438</v>
      </c>
      <c r="E90" s="228" t="s">
        <v>92</v>
      </c>
      <c r="F90" s="220" t="s">
        <v>460</v>
      </c>
      <c r="G90" s="220" t="s">
        <v>106</v>
      </c>
      <c r="H90" s="216">
        <v>136166091.95</v>
      </c>
      <c r="I90" s="212" t="s">
        <v>653</v>
      </c>
      <c r="J90" s="212" t="s">
        <v>653</v>
      </c>
      <c r="K90" s="212" t="s">
        <v>653</v>
      </c>
    </row>
    <row r="91" spans="1:11" ht="21.75" customHeight="1">
      <c r="A91" s="225"/>
      <c r="B91" s="212"/>
      <c r="C91" s="212"/>
      <c r="D91" s="212" t="s">
        <v>651</v>
      </c>
      <c r="E91" s="221" t="s">
        <v>651</v>
      </c>
      <c r="F91" s="222" t="s">
        <v>182</v>
      </c>
      <c r="G91" s="222" t="s">
        <v>266</v>
      </c>
      <c r="H91" s="218">
        <v>33928.64725011226</v>
      </c>
      <c r="I91" s="212" t="s">
        <v>653</v>
      </c>
      <c r="J91" s="212" t="s">
        <v>653</v>
      </c>
      <c r="K91" s="212" t="s">
        <v>653</v>
      </c>
    </row>
    <row r="92" spans="1:11" ht="21.75" customHeight="1">
      <c r="A92" s="225"/>
      <c r="B92" s="212"/>
      <c r="C92" s="212" t="s">
        <v>703</v>
      </c>
      <c r="D92" s="212" t="s">
        <v>376</v>
      </c>
      <c r="E92" s="223" t="s">
        <v>732</v>
      </c>
      <c r="F92" s="214" t="s">
        <v>313</v>
      </c>
      <c r="G92" s="214" t="s">
        <v>81</v>
      </c>
      <c r="H92" s="216">
        <f>H62+H73+H85</f>
        <v>555836.6088621834</v>
      </c>
      <c r="I92" s="212" t="s">
        <v>653</v>
      </c>
      <c r="J92" s="212" t="s">
        <v>653</v>
      </c>
      <c r="K92" s="212" t="s">
        <v>653</v>
      </c>
    </row>
    <row r="93" spans="1:11" ht="21.75" customHeight="1">
      <c r="A93" s="225"/>
      <c r="B93" s="212"/>
      <c r="C93" s="212"/>
      <c r="D93" s="212" t="s">
        <v>438</v>
      </c>
      <c r="E93" s="228" t="s">
        <v>92</v>
      </c>
      <c r="F93" s="220" t="s">
        <v>270</v>
      </c>
      <c r="G93" s="220" t="s">
        <v>106</v>
      </c>
      <c r="H93" s="216">
        <v>146454959.97</v>
      </c>
      <c r="I93" s="212" t="s">
        <v>653</v>
      </c>
      <c r="J93" s="212" t="s">
        <v>653</v>
      </c>
      <c r="K93" s="212" t="s">
        <v>653</v>
      </c>
    </row>
    <row r="94" spans="1:11" ht="21.75" customHeight="1">
      <c r="A94" s="225"/>
      <c r="B94" s="212"/>
      <c r="C94" s="212"/>
      <c r="D94" s="212" t="s">
        <v>651</v>
      </c>
      <c r="E94" s="221" t="s">
        <v>651</v>
      </c>
      <c r="F94" s="222" t="s">
        <v>778</v>
      </c>
      <c r="G94" s="222" t="s">
        <v>94</v>
      </c>
      <c r="H94" s="218">
        <v>26248.56316315658</v>
      </c>
      <c r="I94" s="212" t="s">
        <v>653</v>
      </c>
      <c r="J94" s="212" t="s">
        <v>653</v>
      </c>
      <c r="K94" s="212" t="s">
        <v>653</v>
      </c>
    </row>
  </sheetData>
  <sheetProtection/>
  <mergeCells count="48">
    <mergeCell ref="B2:K2"/>
    <mergeCell ref="B3:C3"/>
    <mergeCell ref="B4:E4"/>
    <mergeCell ref="F4:F5"/>
    <mergeCell ref="G4:G5"/>
    <mergeCell ref="H4:K4"/>
    <mergeCell ref="B5:D5"/>
    <mergeCell ref="B6:B17"/>
    <mergeCell ref="C6:C12"/>
    <mergeCell ref="D6:D10"/>
    <mergeCell ref="C13:C17"/>
    <mergeCell ref="D13:D15"/>
    <mergeCell ref="B18:B29"/>
    <mergeCell ref="C18:C24"/>
    <mergeCell ref="D18:D22"/>
    <mergeCell ref="C25:C29"/>
    <mergeCell ref="D25:D27"/>
    <mergeCell ref="B30:B35"/>
    <mergeCell ref="C30:C32"/>
    <mergeCell ref="C33:C35"/>
    <mergeCell ref="B36:B39"/>
    <mergeCell ref="C36:C37"/>
    <mergeCell ref="D36:D37"/>
    <mergeCell ref="C38:C39"/>
    <mergeCell ref="D38:D39"/>
    <mergeCell ref="B40:B45"/>
    <mergeCell ref="C40:C42"/>
    <mergeCell ref="C43:C45"/>
    <mergeCell ref="B46:B58"/>
    <mergeCell ref="C46:C55"/>
    <mergeCell ref="D46:D53"/>
    <mergeCell ref="C56:C58"/>
    <mergeCell ref="B59:B64"/>
    <mergeCell ref="C59:C61"/>
    <mergeCell ref="C62:C64"/>
    <mergeCell ref="B65:B77"/>
    <mergeCell ref="C65:C72"/>
    <mergeCell ref="D65:D70"/>
    <mergeCell ref="C73:C77"/>
    <mergeCell ref="D73:D75"/>
    <mergeCell ref="B78:B88"/>
    <mergeCell ref="C78:C84"/>
    <mergeCell ref="D78:D82"/>
    <mergeCell ref="C85:C88"/>
    <mergeCell ref="D85:D86"/>
    <mergeCell ref="B89:B94"/>
    <mergeCell ref="C89:C91"/>
    <mergeCell ref="C92:C9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9">
      <selection activeCell="A1" sqref="A1"/>
    </sheetView>
  </sheetViews>
  <sheetFormatPr defaultColWidth="9.00390625" defaultRowHeight="14.25" customHeight="1"/>
  <cols>
    <col min="1" max="1" width="7.25390625" style="0" customWidth="1"/>
    <col min="2" max="2" width="9.25390625" style="0" customWidth="1"/>
    <col min="3" max="3" width="9.00390625" style="0" customWidth="1"/>
    <col min="4" max="4" width="33.75390625" style="0" customWidth="1"/>
    <col min="5" max="5" width="6.875" style="0" customWidth="1"/>
    <col min="6" max="6" width="33.75390625" style="0" customWidth="1"/>
    <col min="7" max="7" width="25.00390625" style="0" customWidth="1"/>
  </cols>
  <sheetData>
    <row r="1" spans="1:7" ht="36.75" customHeight="1">
      <c r="A1" s="231" t="s">
        <v>245</v>
      </c>
      <c r="B1" s="231"/>
      <c r="C1" s="231"/>
      <c r="D1" s="231"/>
      <c r="E1" s="231"/>
      <c r="F1" s="231"/>
      <c r="G1" s="231"/>
    </row>
    <row r="2" spans="1:7" ht="26.25" customHeight="1">
      <c r="A2" s="232" t="s">
        <v>82</v>
      </c>
      <c r="B2" s="232"/>
      <c r="C2" s="232"/>
      <c r="D2" s="232"/>
      <c r="E2" s="232" t="s">
        <v>3</v>
      </c>
      <c r="F2" s="232" t="s">
        <v>48</v>
      </c>
      <c r="G2" s="232" t="s">
        <v>366</v>
      </c>
    </row>
    <row r="3" spans="1:7" ht="26.25" customHeight="1">
      <c r="A3" s="232" t="s">
        <v>645</v>
      </c>
      <c r="B3" s="232"/>
      <c r="C3" s="232"/>
      <c r="D3" s="233" t="s">
        <v>770</v>
      </c>
      <c r="E3" s="232"/>
      <c r="F3" s="232"/>
      <c r="G3" s="232"/>
    </row>
    <row r="4" spans="1:7" ht="26.25" customHeight="1">
      <c r="A4" s="234" t="s">
        <v>191</v>
      </c>
      <c r="B4" s="234" t="s">
        <v>644</v>
      </c>
      <c r="C4" s="232" t="s">
        <v>376</v>
      </c>
      <c r="D4" s="235" t="s">
        <v>732</v>
      </c>
      <c r="E4" s="236" t="s">
        <v>362</v>
      </c>
      <c r="F4" s="235" t="s">
        <v>402</v>
      </c>
      <c r="G4" s="237">
        <f>G5-G7+G9</f>
        <v>5458</v>
      </c>
    </row>
    <row r="5" spans="1:7" ht="26.25" customHeight="1">
      <c r="A5" s="232"/>
      <c r="B5" s="232"/>
      <c r="C5" s="232"/>
      <c r="D5" s="233" t="s">
        <v>734</v>
      </c>
      <c r="E5" s="232" t="s">
        <v>587</v>
      </c>
      <c r="F5" s="233" t="s">
        <v>360</v>
      </c>
      <c r="G5" s="238">
        <v>5458</v>
      </c>
    </row>
    <row r="6" spans="1:7" ht="26.25" customHeight="1">
      <c r="A6" s="232"/>
      <c r="B6" s="232"/>
      <c r="C6" s="232"/>
      <c r="D6" s="233" t="s">
        <v>480</v>
      </c>
      <c r="E6" s="232" t="s">
        <v>251</v>
      </c>
      <c r="F6" s="233" t="s">
        <v>656</v>
      </c>
      <c r="G6" s="238">
        <v>5458</v>
      </c>
    </row>
    <row r="7" spans="1:7" ht="26.25" customHeight="1">
      <c r="A7" s="232"/>
      <c r="B7" s="232"/>
      <c r="C7" s="232"/>
      <c r="D7" s="233" t="s">
        <v>552</v>
      </c>
      <c r="E7" s="232" t="s">
        <v>746</v>
      </c>
      <c r="F7" s="233" t="s">
        <v>248</v>
      </c>
      <c r="G7" s="238">
        <f>G8/0.75</f>
        <v>0</v>
      </c>
    </row>
    <row r="8" spans="1:7" ht="26.25" customHeight="1">
      <c r="A8" s="232"/>
      <c r="B8" s="232"/>
      <c r="C8" s="232"/>
      <c r="D8" s="233" t="s">
        <v>13</v>
      </c>
      <c r="E8" s="232" t="s">
        <v>306</v>
      </c>
      <c r="F8" s="233" t="s">
        <v>116</v>
      </c>
      <c r="G8" s="238">
        <v>0</v>
      </c>
    </row>
    <row r="9" spans="1:7" ht="26.25" customHeight="1">
      <c r="A9" s="232"/>
      <c r="B9" s="232"/>
      <c r="C9" s="232"/>
      <c r="D9" s="233" t="s">
        <v>724</v>
      </c>
      <c r="E9" s="232" t="s">
        <v>670</v>
      </c>
      <c r="F9" s="233" t="s">
        <v>236</v>
      </c>
      <c r="G9" s="238">
        <f>G10/0.75</f>
        <v>0</v>
      </c>
    </row>
    <row r="10" spans="1:7" ht="26.25" customHeight="1">
      <c r="A10" s="232"/>
      <c r="B10" s="232"/>
      <c r="C10" s="232"/>
      <c r="D10" s="233" t="s">
        <v>259</v>
      </c>
      <c r="E10" s="232" t="s">
        <v>232</v>
      </c>
      <c r="F10" s="233" t="s">
        <v>116</v>
      </c>
      <c r="G10" s="238">
        <v>0</v>
      </c>
    </row>
    <row r="11" spans="1:7" ht="26.25" customHeight="1">
      <c r="A11" s="232"/>
      <c r="B11" s="232"/>
      <c r="C11" s="232"/>
      <c r="D11" s="235" t="s">
        <v>451</v>
      </c>
      <c r="E11" s="236" t="s">
        <v>658</v>
      </c>
      <c r="F11" s="235" t="s">
        <v>37</v>
      </c>
      <c r="G11" s="238">
        <f>G5-G7/2+G9/2</f>
        <v>5458</v>
      </c>
    </row>
    <row r="12" spans="1:7" ht="26.25" customHeight="1">
      <c r="A12" s="232"/>
      <c r="B12" s="232"/>
      <c r="C12" s="232" t="s">
        <v>438</v>
      </c>
      <c r="D12" s="239" t="s">
        <v>45</v>
      </c>
      <c r="E12" s="240" t="s">
        <v>237</v>
      </c>
      <c r="F12" s="239" t="s">
        <v>759</v>
      </c>
      <c r="G12" s="238">
        <v>5634</v>
      </c>
    </row>
    <row r="13" spans="1:7" ht="26.25" customHeight="1">
      <c r="A13" s="232"/>
      <c r="B13" s="232"/>
      <c r="C13" s="232" t="s">
        <v>651</v>
      </c>
      <c r="D13" s="241" t="s">
        <v>651</v>
      </c>
      <c r="E13" s="242" t="s">
        <v>709</v>
      </c>
      <c r="F13" s="241" t="s">
        <v>464</v>
      </c>
      <c r="G13" s="237">
        <f>G12/G11*100-100</f>
        <v>3.224624404543789</v>
      </c>
    </row>
    <row r="14" spans="1:7" ht="26.25" customHeight="1">
      <c r="A14" s="232"/>
      <c r="B14" s="234" t="s">
        <v>703</v>
      </c>
      <c r="C14" s="232" t="s">
        <v>376</v>
      </c>
      <c r="D14" s="233" t="s">
        <v>732</v>
      </c>
      <c r="E14" s="232" t="s">
        <v>564</v>
      </c>
      <c r="F14" s="233" t="s">
        <v>751</v>
      </c>
      <c r="G14" s="238">
        <f>G4-G15+G17</f>
        <v>5458</v>
      </c>
    </row>
    <row r="15" spans="1:7" ht="26.25" customHeight="1">
      <c r="A15" s="232"/>
      <c r="B15" s="232"/>
      <c r="C15" s="232"/>
      <c r="D15" s="233" t="s">
        <v>475</v>
      </c>
      <c r="E15" s="232" t="s">
        <v>27</v>
      </c>
      <c r="F15" s="233" t="s">
        <v>515</v>
      </c>
      <c r="G15" s="238">
        <f>G4*G16/100</f>
        <v>0</v>
      </c>
    </row>
    <row r="16" spans="1:7" ht="26.25" customHeight="1">
      <c r="A16" s="232"/>
      <c r="B16" s="232"/>
      <c r="C16" s="232"/>
      <c r="D16" s="233" t="s">
        <v>337</v>
      </c>
      <c r="E16" s="232" t="s">
        <v>418</v>
      </c>
      <c r="F16" s="233" t="s">
        <v>129</v>
      </c>
      <c r="G16" s="238">
        <f>G7/G5*100</f>
        <v>0</v>
      </c>
    </row>
    <row r="17" spans="1:7" ht="26.25" customHeight="1">
      <c r="A17" s="232"/>
      <c r="B17" s="232"/>
      <c r="C17" s="232"/>
      <c r="D17" s="233" t="s">
        <v>142</v>
      </c>
      <c r="E17" s="232" t="s">
        <v>153</v>
      </c>
      <c r="F17" s="233" t="s">
        <v>345</v>
      </c>
      <c r="G17" s="238">
        <f>(G18/100+1)*G9</f>
        <v>0</v>
      </c>
    </row>
    <row r="18" spans="1:7" ht="26.25" customHeight="1">
      <c r="A18" s="232"/>
      <c r="B18" s="232"/>
      <c r="C18" s="232"/>
      <c r="D18" s="233" t="s">
        <v>534</v>
      </c>
      <c r="E18" s="232" t="s">
        <v>479</v>
      </c>
      <c r="F18" s="233" t="s">
        <v>325</v>
      </c>
      <c r="G18" s="237">
        <f>IF(G19=0,0,G9/G19*100-100)</f>
        <v>-100</v>
      </c>
    </row>
    <row r="19" spans="1:7" ht="26.25" customHeight="1">
      <c r="A19" s="232"/>
      <c r="B19" s="232"/>
      <c r="C19" s="232"/>
      <c r="D19" s="233" t="s">
        <v>643</v>
      </c>
      <c r="E19" s="232" t="s">
        <v>99</v>
      </c>
      <c r="F19" s="233" t="s">
        <v>769</v>
      </c>
      <c r="G19" s="238">
        <v>400</v>
      </c>
    </row>
    <row r="20" spans="1:7" ht="26.25" customHeight="1">
      <c r="A20" s="232"/>
      <c r="B20" s="232"/>
      <c r="C20" s="232"/>
      <c r="D20" s="235" t="s">
        <v>371</v>
      </c>
      <c r="E20" s="236" t="s">
        <v>395</v>
      </c>
      <c r="F20" s="235" t="s">
        <v>386</v>
      </c>
      <c r="G20" s="238">
        <f>G4-G15/2+G17/2</f>
        <v>5458</v>
      </c>
    </row>
    <row r="21" spans="1:7" ht="26.25" customHeight="1">
      <c r="A21" s="232"/>
      <c r="B21" s="232"/>
      <c r="C21" s="232" t="s">
        <v>438</v>
      </c>
      <c r="D21" s="239" t="s">
        <v>613</v>
      </c>
      <c r="E21" s="240" t="s">
        <v>410</v>
      </c>
      <c r="F21" s="239" t="s">
        <v>759</v>
      </c>
      <c r="G21" s="238">
        <v>5991</v>
      </c>
    </row>
    <row r="22" spans="1:7" ht="26.25" customHeight="1">
      <c r="A22" s="232"/>
      <c r="B22" s="232"/>
      <c r="C22" s="232" t="s">
        <v>651</v>
      </c>
      <c r="D22" s="241" t="s">
        <v>651</v>
      </c>
      <c r="E22" s="242" t="s">
        <v>139</v>
      </c>
      <c r="F22" s="241" t="s">
        <v>390</v>
      </c>
      <c r="G22" s="237">
        <f>IF(G20=0,0,G21/G20*100-100)</f>
        <v>9.765481861487729</v>
      </c>
    </row>
    <row r="23" spans="1:7" ht="26.25" customHeight="1">
      <c r="A23" s="234" t="s">
        <v>109</v>
      </c>
      <c r="B23" s="234" t="s">
        <v>644</v>
      </c>
      <c r="C23" s="232" t="s">
        <v>376</v>
      </c>
      <c r="D23" s="235" t="s">
        <v>732</v>
      </c>
      <c r="E23" s="236" t="s">
        <v>779</v>
      </c>
      <c r="F23" s="235" t="s">
        <v>609</v>
      </c>
      <c r="G23" s="237">
        <f>G24+G26</f>
        <v>2955.2513806950046</v>
      </c>
    </row>
    <row r="24" spans="1:7" ht="26.25" customHeight="1">
      <c r="A24" s="232"/>
      <c r="B24" s="232"/>
      <c r="C24" s="232"/>
      <c r="D24" s="233" t="s">
        <v>416</v>
      </c>
      <c r="E24" s="232" t="s">
        <v>211</v>
      </c>
      <c r="F24" s="233" t="s">
        <v>54</v>
      </c>
      <c r="G24" s="237">
        <f>IF(G6=0,0,G25/G6/12)</f>
        <v>2955.2513806950046</v>
      </c>
    </row>
    <row r="25" spans="1:7" ht="26.25" customHeight="1">
      <c r="A25" s="232"/>
      <c r="B25" s="232"/>
      <c r="C25" s="232"/>
      <c r="D25" s="233" t="s">
        <v>453</v>
      </c>
      <c r="E25" s="232" t="s">
        <v>626</v>
      </c>
      <c r="F25" s="233" t="s">
        <v>68</v>
      </c>
      <c r="G25" s="237">
        <v>193557144.43</v>
      </c>
    </row>
    <row r="26" spans="1:7" ht="26.25" customHeight="1">
      <c r="A26" s="232"/>
      <c r="B26" s="232"/>
      <c r="C26" s="232"/>
      <c r="D26" s="233" t="s">
        <v>217</v>
      </c>
      <c r="E26" s="232" t="s">
        <v>332</v>
      </c>
      <c r="F26" s="233" t="s">
        <v>422</v>
      </c>
      <c r="G26" s="243">
        <v>0</v>
      </c>
    </row>
    <row r="27" spans="1:7" ht="26.25" customHeight="1">
      <c r="A27" s="232"/>
      <c r="B27" s="232"/>
      <c r="C27" s="232" t="s">
        <v>438</v>
      </c>
      <c r="D27" s="239" t="s">
        <v>92</v>
      </c>
      <c r="E27" s="240" t="s">
        <v>619</v>
      </c>
      <c r="F27" s="239" t="s">
        <v>241</v>
      </c>
      <c r="G27" s="237">
        <f>IF(G12=0,0,G37/G12/12)</f>
        <v>3087.1763533901317</v>
      </c>
    </row>
    <row r="28" spans="1:7" ht="26.25" customHeight="1">
      <c r="A28" s="232"/>
      <c r="B28" s="232"/>
      <c r="C28" s="232" t="s">
        <v>651</v>
      </c>
      <c r="D28" s="241" t="s">
        <v>651</v>
      </c>
      <c r="E28" s="242" t="s">
        <v>314</v>
      </c>
      <c r="F28" s="241" t="s">
        <v>162</v>
      </c>
      <c r="G28" s="237">
        <f>IF(G23=0,0,G27/G23*100-100)</f>
        <v>4.464086322974708</v>
      </c>
    </row>
    <row r="29" spans="1:7" ht="26.25" customHeight="1">
      <c r="A29" s="232"/>
      <c r="B29" s="234" t="s">
        <v>703</v>
      </c>
      <c r="C29" s="232" t="s">
        <v>376</v>
      </c>
      <c r="D29" s="235" t="s">
        <v>732</v>
      </c>
      <c r="E29" s="236" t="s">
        <v>183</v>
      </c>
      <c r="F29" s="235" t="s">
        <v>194</v>
      </c>
      <c r="G29" s="237">
        <f>G23*(1+G30/100)</f>
        <v>3103.013949729755</v>
      </c>
    </row>
    <row r="30" spans="1:7" ht="26.25" customHeight="1">
      <c r="A30" s="232"/>
      <c r="B30" s="232"/>
      <c r="C30" s="232"/>
      <c r="D30" s="233" t="s">
        <v>147</v>
      </c>
      <c r="E30" s="232" t="s">
        <v>372</v>
      </c>
      <c r="F30" s="233" t="s">
        <v>689</v>
      </c>
      <c r="G30" s="243">
        <f>5</f>
        <v>5</v>
      </c>
    </row>
    <row r="31" spans="1:7" ht="26.25" customHeight="1">
      <c r="A31" s="232"/>
      <c r="B31" s="232"/>
      <c r="C31" s="232" t="s">
        <v>438</v>
      </c>
      <c r="D31" s="239" t="s">
        <v>92</v>
      </c>
      <c r="E31" s="240" t="s">
        <v>32</v>
      </c>
      <c r="F31" s="239" t="s">
        <v>641</v>
      </c>
      <c r="G31" s="237">
        <f>IF(G21=0,0,G43/G21/12)</f>
        <v>3171.0237456184277</v>
      </c>
    </row>
    <row r="32" spans="1:7" ht="26.25" customHeight="1">
      <c r="A32" s="232"/>
      <c r="B32" s="232"/>
      <c r="C32" s="232" t="s">
        <v>651</v>
      </c>
      <c r="D32" s="241" t="s">
        <v>651</v>
      </c>
      <c r="E32" s="242" t="s">
        <v>519</v>
      </c>
      <c r="F32" s="241" t="s">
        <v>361</v>
      </c>
      <c r="G32" s="237">
        <f>IF(G29=0,0,G31/G29*100-100)</f>
        <v>2.1917334884877278</v>
      </c>
    </row>
    <row r="33" spans="1:7" ht="26.25" customHeight="1">
      <c r="A33" s="234" t="s">
        <v>551</v>
      </c>
      <c r="B33" s="234" t="s">
        <v>644</v>
      </c>
      <c r="C33" s="232" t="s">
        <v>376</v>
      </c>
      <c r="D33" s="235" t="s">
        <v>732</v>
      </c>
      <c r="E33" s="236" t="s">
        <v>352</v>
      </c>
      <c r="F33" s="235" t="s">
        <v>485</v>
      </c>
      <c r="G33" s="237">
        <f>G34-G35+G36</f>
        <v>193557144.43</v>
      </c>
    </row>
    <row r="34" spans="1:7" ht="26.25" customHeight="1">
      <c r="A34" s="232"/>
      <c r="B34" s="232"/>
      <c r="C34" s="232"/>
      <c r="D34" s="233" t="s">
        <v>6</v>
      </c>
      <c r="E34" s="232" t="s">
        <v>571</v>
      </c>
      <c r="F34" s="233" t="s">
        <v>33</v>
      </c>
      <c r="G34" s="237">
        <f>G5*G23*12</f>
        <v>193557144.43</v>
      </c>
    </row>
    <row r="35" spans="1:7" ht="26.25" customHeight="1">
      <c r="A35" s="232"/>
      <c r="B35" s="232"/>
      <c r="C35" s="232"/>
      <c r="D35" s="233" t="s">
        <v>738</v>
      </c>
      <c r="E35" s="232" t="s">
        <v>265</v>
      </c>
      <c r="F35" s="233" t="s">
        <v>64</v>
      </c>
      <c r="G35" s="237">
        <f>G7*G23*6</f>
        <v>0</v>
      </c>
    </row>
    <row r="36" spans="1:7" ht="26.25" customHeight="1">
      <c r="A36" s="232"/>
      <c r="B36" s="232"/>
      <c r="C36" s="232"/>
      <c r="D36" s="233" t="s">
        <v>663</v>
      </c>
      <c r="E36" s="232" t="s">
        <v>758</v>
      </c>
      <c r="F36" s="233" t="s">
        <v>737</v>
      </c>
      <c r="G36" s="237">
        <f>G9*G23*6</f>
        <v>0</v>
      </c>
    </row>
    <row r="37" spans="1:7" ht="26.25" customHeight="1">
      <c r="A37" s="232"/>
      <c r="B37" s="232"/>
      <c r="C37" s="232" t="s">
        <v>438</v>
      </c>
      <c r="D37" s="239" t="s">
        <v>693</v>
      </c>
      <c r="E37" s="240" t="s">
        <v>221</v>
      </c>
      <c r="F37" s="239" t="s">
        <v>275</v>
      </c>
      <c r="G37" s="237">
        <v>208717818.9</v>
      </c>
    </row>
    <row r="38" spans="1:7" ht="26.25" customHeight="1">
      <c r="A38" s="232"/>
      <c r="B38" s="232"/>
      <c r="C38" s="232" t="s">
        <v>651</v>
      </c>
      <c r="D38" s="241" t="s">
        <v>651</v>
      </c>
      <c r="E38" s="242" t="s">
        <v>726</v>
      </c>
      <c r="F38" s="241" t="s">
        <v>625</v>
      </c>
      <c r="G38" s="237">
        <f>IF(G33=0,0,G37/G33*100-100)</f>
        <v>7.832660744529036</v>
      </c>
    </row>
    <row r="39" spans="1:7" ht="26.25" customHeight="1">
      <c r="A39" s="232"/>
      <c r="B39" s="234" t="s">
        <v>703</v>
      </c>
      <c r="C39" s="232" t="s">
        <v>376</v>
      </c>
      <c r="D39" s="235" t="s">
        <v>732</v>
      </c>
      <c r="E39" s="236" t="s">
        <v>549</v>
      </c>
      <c r="F39" s="235" t="s">
        <v>256</v>
      </c>
      <c r="G39" s="237">
        <f>G40-G41+G42</f>
        <v>203235001.65150002</v>
      </c>
    </row>
    <row r="40" spans="1:7" ht="26.25" customHeight="1">
      <c r="A40" s="232"/>
      <c r="B40" s="232"/>
      <c r="C40" s="232"/>
      <c r="D40" s="233" t="s">
        <v>507</v>
      </c>
      <c r="E40" s="232" t="s">
        <v>12</v>
      </c>
      <c r="F40" s="233" t="s">
        <v>707</v>
      </c>
      <c r="G40" s="237">
        <f>G4*G29*12</f>
        <v>203235001.65150002</v>
      </c>
    </row>
    <row r="41" spans="1:7" ht="26.25" customHeight="1">
      <c r="A41" s="232"/>
      <c r="B41" s="232"/>
      <c r="C41" s="232"/>
      <c r="D41" s="233" t="s">
        <v>655</v>
      </c>
      <c r="E41" s="232" t="s">
        <v>428</v>
      </c>
      <c r="F41" s="233" t="s">
        <v>777</v>
      </c>
      <c r="G41" s="237">
        <f>G15*G29*6</f>
        <v>0</v>
      </c>
    </row>
    <row r="42" spans="1:7" ht="26.25" customHeight="1">
      <c r="A42" s="232"/>
      <c r="B42" s="232"/>
      <c r="C42" s="232"/>
      <c r="D42" s="233" t="s">
        <v>338</v>
      </c>
      <c r="E42" s="232" t="s">
        <v>170</v>
      </c>
      <c r="F42" s="233" t="s">
        <v>344</v>
      </c>
      <c r="G42" s="237">
        <f>G17*G29*6</f>
        <v>0</v>
      </c>
    </row>
    <row r="43" spans="1:7" ht="26.25" customHeight="1">
      <c r="A43" s="232"/>
      <c r="B43" s="232"/>
      <c r="C43" s="232" t="s">
        <v>438</v>
      </c>
      <c r="D43" s="239" t="s">
        <v>693</v>
      </c>
      <c r="E43" s="240" t="s">
        <v>399</v>
      </c>
      <c r="F43" s="239" t="s">
        <v>275</v>
      </c>
      <c r="G43" s="237">
        <v>227971239.12</v>
      </c>
    </row>
    <row r="44" spans="1:7" ht="26.25" customHeight="1">
      <c r="A44" s="232"/>
      <c r="B44" s="232"/>
      <c r="C44" s="232" t="s">
        <v>651</v>
      </c>
      <c r="D44" s="241" t="s">
        <v>651</v>
      </c>
      <c r="E44" s="242" t="s">
        <v>146</v>
      </c>
      <c r="F44" s="241" t="s">
        <v>112</v>
      </c>
      <c r="G44" s="237">
        <f>IF(G39=0,0,G43/G39*100-100)</f>
        <v>12.171248686245889</v>
      </c>
    </row>
  </sheetData>
  <sheetProtection/>
  <mergeCells count="21">
    <mergeCell ref="A1:G1"/>
    <mergeCell ref="A2:D2"/>
    <mergeCell ref="E2:E3"/>
    <mergeCell ref="F2:F3"/>
    <mergeCell ref="G2:G3"/>
    <mergeCell ref="A3:C3"/>
    <mergeCell ref="A4:A22"/>
    <mergeCell ref="B4:B13"/>
    <mergeCell ref="C4:C11"/>
    <mergeCell ref="B14:B22"/>
    <mergeCell ref="C14:C20"/>
    <mergeCell ref="A23:A32"/>
    <mergeCell ref="B23:B28"/>
    <mergeCell ref="C23:C26"/>
    <mergeCell ref="B29:B32"/>
    <mergeCell ref="C29:C30"/>
    <mergeCell ref="A33:A44"/>
    <mergeCell ref="B33:B38"/>
    <mergeCell ref="C33:C36"/>
    <mergeCell ref="B39:B44"/>
    <mergeCell ref="C39:C4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7">
      <selection activeCell="A1" sqref="A1"/>
    </sheetView>
  </sheetViews>
  <sheetFormatPr defaultColWidth="9.00390625" defaultRowHeight="14.25" customHeight="1"/>
  <cols>
    <col min="1" max="1" width="45.375" style="0" customWidth="1"/>
    <col min="2" max="2" width="25.25390625" style="0" customWidth="1"/>
    <col min="3" max="3" width="20.875" style="0" customWidth="1"/>
    <col min="4" max="4" width="5.875" style="0" customWidth="1"/>
    <col min="5" max="5" width="8.00390625" style="0" customWidth="1"/>
    <col min="6" max="6" width="7.50390625" style="0" customWidth="1"/>
    <col min="7" max="7" width="9.75390625" style="0" customWidth="1"/>
    <col min="8" max="8" width="38.375" style="0" customWidth="1"/>
  </cols>
  <sheetData>
    <row r="1" spans="1:8" ht="35.25" customHeight="1">
      <c r="A1" s="244" t="s">
        <v>514</v>
      </c>
      <c r="B1" s="244"/>
      <c r="C1" s="244"/>
      <c r="D1" s="244"/>
      <c r="E1" s="244"/>
      <c r="F1" s="244"/>
      <c r="G1" s="225"/>
      <c r="H1" s="244"/>
    </row>
    <row r="2" spans="1:8" ht="21" customHeight="1">
      <c r="A2" s="245" t="s">
        <v>501</v>
      </c>
      <c r="B2" s="245"/>
      <c r="C2" s="245"/>
      <c r="D2" s="245"/>
      <c r="E2" s="245"/>
      <c r="F2" s="245"/>
      <c r="G2" s="246"/>
      <c r="H2" s="245"/>
    </row>
    <row r="3" spans="1:8" ht="21" customHeight="1">
      <c r="A3" s="247" t="s">
        <v>47</v>
      </c>
      <c r="B3" s="247"/>
      <c r="C3" s="247"/>
      <c r="D3" s="247"/>
      <c r="E3" s="247"/>
      <c r="F3" s="247"/>
      <c r="G3" s="210"/>
      <c r="H3" s="247"/>
    </row>
    <row r="4" spans="1:8" ht="21" customHeight="1">
      <c r="A4" s="248" t="s">
        <v>645</v>
      </c>
      <c r="B4" s="248" t="s">
        <v>706</v>
      </c>
      <c r="C4" s="248" t="s">
        <v>310</v>
      </c>
      <c r="D4" s="248" t="s">
        <v>157</v>
      </c>
      <c r="E4" s="248" t="s">
        <v>169</v>
      </c>
      <c r="F4" s="248"/>
      <c r="G4" s="248" t="s">
        <v>524</v>
      </c>
      <c r="H4" s="248" t="s">
        <v>415</v>
      </c>
    </row>
    <row r="5" spans="1:8" ht="21" customHeight="1">
      <c r="A5" s="248"/>
      <c r="B5" s="248"/>
      <c r="C5" s="248"/>
      <c r="D5" s="248"/>
      <c r="E5" s="248" t="s">
        <v>44</v>
      </c>
      <c r="F5" s="248" t="s">
        <v>308</v>
      </c>
      <c r="G5" s="248"/>
      <c r="H5" s="248"/>
    </row>
    <row r="6" spans="1:8" ht="21" customHeight="1">
      <c r="A6" s="249" t="s">
        <v>17</v>
      </c>
      <c r="B6" s="249"/>
      <c r="C6" s="249"/>
      <c r="D6" s="249"/>
      <c r="E6" s="249"/>
      <c r="F6" s="249"/>
      <c r="G6" s="250"/>
      <c r="H6" s="249"/>
    </row>
    <row r="7" spans="1:8" ht="21" customHeight="1">
      <c r="A7" s="251" t="s">
        <v>539</v>
      </c>
      <c r="B7" s="251" t="s">
        <v>137</v>
      </c>
      <c r="C7" s="252">
        <v>79548809.28</v>
      </c>
      <c r="D7" s="253"/>
      <c r="E7" s="254"/>
      <c r="F7" s="254"/>
      <c r="G7" s="255"/>
      <c r="H7" s="256"/>
    </row>
    <row r="8" spans="1:8" ht="21" customHeight="1">
      <c r="A8" s="251"/>
      <c r="B8" s="251" t="s">
        <v>764</v>
      </c>
      <c r="C8" s="252">
        <v>79548809.28</v>
      </c>
      <c r="D8" s="257"/>
      <c r="E8" s="254"/>
      <c r="F8" s="254"/>
      <c r="G8" s="255"/>
      <c r="H8" s="256"/>
    </row>
    <row r="9" spans="1:8" ht="21" customHeight="1">
      <c r="A9" s="251"/>
      <c r="B9" s="251" t="s">
        <v>136</v>
      </c>
      <c r="C9" s="252">
        <f>C8-C7</f>
        <v>0</v>
      </c>
      <c r="D9" s="257" t="s">
        <v>111</v>
      </c>
      <c r="E9" s="258">
        <v>0</v>
      </c>
      <c r="F9" s="258">
        <v>0</v>
      </c>
      <c r="G9" s="259" t="s">
        <v>1</v>
      </c>
      <c r="H9" s="256"/>
    </row>
    <row r="10" spans="1:8" ht="21" customHeight="1">
      <c r="A10" s="249" t="s">
        <v>207</v>
      </c>
      <c r="B10" s="249"/>
      <c r="C10" s="249"/>
      <c r="D10" s="249"/>
      <c r="E10" s="249"/>
      <c r="F10" s="249"/>
      <c r="G10" s="250"/>
      <c r="H10" s="249"/>
    </row>
    <row r="11" spans="1:8" ht="21" customHeight="1">
      <c r="A11" s="251" t="s">
        <v>718</v>
      </c>
      <c r="B11" s="251" t="s">
        <v>203</v>
      </c>
      <c r="C11" s="252">
        <v>118835164.05</v>
      </c>
      <c r="D11" s="257"/>
      <c r="E11" s="254"/>
      <c r="F11" s="254"/>
      <c r="G11" s="255"/>
      <c r="H11" s="256"/>
    </row>
    <row r="12" spans="1:8" ht="21" customHeight="1">
      <c r="A12" s="251"/>
      <c r="B12" s="251" t="s">
        <v>538</v>
      </c>
      <c r="C12" s="252">
        <v>136166091.95</v>
      </c>
      <c r="D12" s="257"/>
      <c r="E12" s="254"/>
      <c r="F12" s="254"/>
      <c r="G12" s="255"/>
      <c r="H12" s="256"/>
    </row>
    <row r="13" spans="1:8" ht="21" customHeight="1">
      <c r="A13" s="251"/>
      <c r="B13" s="251" t="s">
        <v>43</v>
      </c>
      <c r="C13" s="252">
        <v>114.58400637433208</v>
      </c>
      <c r="D13" s="257" t="s">
        <v>111</v>
      </c>
      <c r="E13" s="254" t="s">
        <v>701</v>
      </c>
      <c r="F13" s="254" t="s">
        <v>66</v>
      </c>
      <c r="G13" s="259" t="s">
        <v>601</v>
      </c>
      <c r="H13" s="256"/>
    </row>
    <row r="14" spans="1:8" ht="21" customHeight="1">
      <c r="A14" s="251" t="s">
        <v>723</v>
      </c>
      <c r="B14" s="251" t="s">
        <v>203</v>
      </c>
      <c r="C14" s="252">
        <v>2020000</v>
      </c>
      <c r="D14" s="257"/>
      <c r="E14" s="254"/>
      <c r="F14" s="254"/>
      <c r="G14" s="255"/>
      <c r="H14" s="256"/>
    </row>
    <row r="15" spans="1:8" ht="21" customHeight="1">
      <c r="A15" s="251"/>
      <c r="B15" s="251" t="s">
        <v>538</v>
      </c>
      <c r="C15" s="252">
        <v>2020000</v>
      </c>
      <c r="D15" s="257"/>
      <c r="E15" s="254"/>
      <c r="F15" s="254"/>
      <c r="G15" s="255"/>
      <c r="H15" s="256"/>
    </row>
    <row r="16" spans="1:8" ht="21" customHeight="1">
      <c r="A16" s="251"/>
      <c r="B16" s="251" t="s">
        <v>43</v>
      </c>
      <c r="C16" s="252">
        <v>100</v>
      </c>
      <c r="D16" s="257" t="s">
        <v>111</v>
      </c>
      <c r="E16" s="254" t="s">
        <v>701</v>
      </c>
      <c r="F16" s="254" t="s">
        <v>66</v>
      </c>
      <c r="G16" s="259" t="s">
        <v>1</v>
      </c>
      <c r="H16" s="256"/>
    </row>
    <row r="17" spans="1:8" ht="21" customHeight="1">
      <c r="A17" s="251" t="s">
        <v>322</v>
      </c>
      <c r="B17" s="251" t="s">
        <v>203</v>
      </c>
      <c r="C17" s="252">
        <v>213814485</v>
      </c>
      <c r="D17" s="257"/>
      <c r="E17" s="254"/>
      <c r="F17" s="254"/>
      <c r="G17" s="255"/>
      <c r="H17" s="256"/>
    </row>
    <row r="18" spans="1:8" ht="21" customHeight="1">
      <c r="A18" s="251"/>
      <c r="B18" s="251" t="s">
        <v>538</v>
      </c>
      <c r="C18" s="252">
        <v>210792820.5</v>
      </c>
      <c r="D18" s="257"/>
      <c r="E18" s="254"/>
      <c r="F18" s="254"/>
      <c r="G18" s="255"/>
      <c r="H18" s="256"/>
    </row>
    <row r="19" spans="1:8" ht="21" customHeight="1">
      <c r="A19" s="251"/>
      <c r="B19" s="251" t="s">
        <v>43</v>
      </c>
      <c r="C19" s="252">
        <v>98.58678213498959</v>
      </c>
      <c r="D19" s="257" t="s">
        <v>111</v>
      </c>
      <c r="E19" s="254" t="s">
        <v>701</v>
      </c>
      <c r="F19" s="254" t="s">
        <v>66</v>
      </c>
      <c r="G19" s="259" t="s">
        <v>1</v>
      </c>
      <c r="H19" s="256"/>
    </row>
    <row r="20" spans="1:8" ht="21" customHeight="1">
      <c r="A20" s="249" t="s">
        <v>702</v>
      </c>
      <c r="B20" s="249"/>
      <c r="C20" s="249"/>
      <c r="D20" s="249"/>
      <c r="E20" s="249"/>
      <c r="F20" s="249"/>
      <c r="G20" s="250"/>
      <c r="H20" s="249"/>
    </row>
    <row r="21" spans="1:8" ht="21" customHeight="1">
      <c r="A21" s="251" t="s">
        <v>401</v>
      </c>
      <c r="B21" s="251" t="s">
        <v>517</v>
      </c>
      <c r="C21" s="252">
        <v>0</v>
      </c>
      <c r="D21" s="257"/>
      <c r="E21" s="254"/>
      <c r="F21" s="254"/>
      <c r="G21" s="255"/>
      <c r="H21" s="256"/>
    </row>
    <row r="22" spans="1:8" ht="21" customHeight="1">
      <c r="A22" s="251"/>
      <c r="B22" s="251" t="s">
        <v>538</v>
      </c>
      <c r="C22" s="252">
        <v>136166091.95</v>
      </c>
      <c r="D22" s="257"/>
      <c r="E22" s="254"/>
      <c r="F22" s="254"/>
      <c r="G22" s="255"/>
      <c r="H22" s="256"/>
    </row>
    <row r="23" spans="1:8" ht="21" customHeight="1">
      <c r="A23" s="251"/>
      <c r="B23" s="251" t="s">
        <v>757</v>
      </c>
      <c r="C23" s="252">
        <v>0</v>
      </c>
      <c r="D23" s="257" t="s">
        <v>111</v>
      </c>
      <c r="E23" s="254" t="s">
        <v>156</v>
      </c>
      <c r="F23" s="254" t="s">
        <v>155</v>
      </c>
      <c r="G23" s="259" t="s">
        <v>601</v>
      </c>
      <c r="H23" s="256"/>
    </row>
    <row r="24" spans="1:8" ht="21" customHeight="1">
      <c r="A24" s="251" t="s">
        <v>336</v>
      </c>
      <c r="B24" s="251" t="s">
        <v>517</v>
      </c>
      <c r="C24" s="252">
        <v>0</v>
      </c>
      <c r="D24" s="257"/>
      <c r="E24" s="254"/>
      <c r="F24" s="254"/>
      <c r="G24" s="255"/>
      <c r="H24" s="256"/>
    </row>
    <row r="25" spans="1:8" ht="21" customHeight="1">
      <c r="A25" s="251"/>
      <c r="B25" s="251" t="s">
        <v>644</v>
      </c>
      <c r="C25" s="252">
        <v>2020000</v>
      </c>
      <c r="D25" s="257"/>
      <c r="E25" s="254"/>
      <c r="F25" s="254"/>
      <c r="G25" s="255"/>
      <c r="H25" s="256"/>
    </row>
    <row r="26" spans="1:8" ht="21" customHeight="1">
      <c r="A26" s="251"/>
      <c r="B26" s="251" t="s">
        <v>757</v>
      </c>
      <c r="C26" s="252">
        <v>0</v>
      </c>
      <c r="D26" s="257"/>
      <c r="E26" s="254"/>
      <c r="F26" s="254"/>
      <c r="G26" s="259"/>
      <c r="H26" s="256"/>
    </row>
    <row r="27" spans="1:8" ht="21" customHeight="1">
      <c r="A27" s="251" t="s">
        <v>492</v>
      </c>
      <c r="B27" s="251" t="s">
        <v>517</v>
      </c>
      <c r="C27" s="252">
        <v>0</v>
      </c>
      <c r="D27" s="257"/>
      <c r="E27" s="254"/>
      <c r="F27" s="254"/>
      <c r="G27" s="255"/>
      <c r="H27" s="256"/>
    </row>
    <row r="28" spans="1:8" ht="21" customHeight="1">
      <c r="A28" s="251"/>
      <c r="B28" s="251" t="s">
        <v>538</v>
      </c>
      <c r="C28" s="252">
        <v>210792820.5</v>
      </c>
      <c r="D28" s="257"/>
      <c r="E28" s="254"/>
      <c r="F28" s="254"/>
      <c r="G28" s="255"/>
      <c r="H28" s="256"/>
    </row>
    <row r="29" spans="1:8" ht="21" customHeight="1">
      <c r="A29" s="251"/>
      <c r="B29" s="251" t="s">
        <v>757</v>
      </c>
      <c r="C29" s="252">
        <v>0</v>
      </c>
      <c r="D29" s="257" t="s">
        <v>111</v>
      </c>
      <c r="E29" s="254" t="s">
        <v>156</v>
      </c>
      <c r="F29" s="254" t="s">
        <v>155</v>
      </c>
      <c r="G29" s="259" t="s">
        <v>601</v>
      </c>
      <c r="H29" s="256"/>
    </row>
    <row r="30" spans="1:8" ht="21" customHeight="1">
      <c r="A30" s="251" t="s">
        <v>523</v>
      </c>
      <c r="B30" s="251" t="s">
        <v>517</v>
      </c>
      <c r="C30" s="252">
        <v>0</v>
      </c>
      <c r="D30" s="257"/>
      <c r="E30" s="254"/>
      <c r="F30" s="254"/>
      <c r="G30" s="255"/>
      <c r="H30" s="256"/>
    </row>
    <row r="31" spans="1:8" ht="21" customHeight="1">
      <c r="A31" s="251"/>
      <c r="B31" s="251" t="s">
        <v>538</v>
      </c>
      <c r="C31" s="252">
        <v>4662228</v>
      </c>
      <c r="D31" s="257"/>
      <c r="E31" s="254"/>
      <c r="F31" s="254"/>
      <c r="G31" s="255"/>
      <c r="H31" s="256"/>
    </row>
    <row r="32" spans="1:8" ht="21" customHeight="1">
      <c r="A32" s="251"/>
      <c r="B32" s="251" t="s">
        <v>757</v>
      </c>
      <c r="C32" s="252">
        <v>0</v>
      </c>
      <c r="D32" s="257"/>
      <c r="E32" s="254"/>
      <c r="F32" s="254"/>
      <c r="G32" s="255"/>
      <c r="H32" s="256"/>
    </row>
    <row r="33" spans="1:8" ht="21" customHeight="1">
      <c r="A33" s="251" t="s">
        <v>42</v>
      </c>
      <c r="B33" s="251" t="s">
        <v>517</v>
      </c>
      <c r="C33" s="252">
        <v>0</v>
      </c>
      <c r="D33" s="257"/>
      <c r="E33" s="254"/>
      <c r="F33" s="254"/>
      <c r="G33" s="255"/>
      <c r="H33" s="256"/>
    </row>
    <row r="34" spans="1:8" ht="21" customHeight="1">
      <c r="A34" s="251"/>
      <c r="B34" s="251" t="s">
        <v>538</v>
      </c>
      <c r="C34" s="252">
        <v>19521</v>
      </c>
      <c r="D34" s="257"/>
      <c r="E34" s="254"/>
      <c r="F34" s="254"/>
      <c r="G34" s="255"/>
      <c r="H34" s="256"/>
    </row>
    <row r="35" spans="1:8" ht="21" customHeight="1">
      <c r="A35" s="251"/>
      <c r="B35" s="251" t="s">
        <v>757</v>
      </c>
      <c r="C35" s="252">
        <v>0</v>
      </c>
      <c r="D35" s="257" t="s">
        <v>111</v>
      </c>
      <c r="E35" s="254" t="s">
        <v>433</v>
      </c>
      <c r="F35" s="254" t="s">
        <v>66</v>
      </c>
      <c r="G35" s="259" t="s">
        <v>601</v>
      </c>
      <c r="H35" s="256"/>
    </row>
    <row r="36" spans="1:8" ht="21" customHeight="1">
      <c r="A36" s="251" t="s">
        <v>506</v>
      </c>
      <c r="B36" s="251" t="s">
        <v>517</v>
      </c>
      <c r="C36" s="252">
        <v>0</v>
      </c>
      <c r="D36" s="257"/>
      <c r="E36" s="254"/>
      <c r="F36" s="254"/>
      <c r="G36" s="255"/>
      <c r="H36" s="256"/>
    </row>
    <row r="37" spans="1:8" ht="21" customHeight="1">
      <c r="A37" s="251"/>
      <c r="B37" s="251" t="s">
        <v>538</v>
      </c>
      <c r="C37" s="252">
        <v>13859</v>
      </c>
      <c r="D37" s="257"/>
      <c r="E37" s="254"/>
      <c r="F37" s="254"/>
      <c r="G37" s="255"/>
      <c r="H37" s="256"/>
    </row>
    <row r="38" spans="1:8" ht="21" customHeight="1">
      <c r="A38" s="251"/>
      <c r="B38" s="251" t="s">
        <v>757</v>
      </c>
      <c r="C38" s="252">
        <v>0</v>
      </c>
      <c r="D38" s="257" t="s">
        <v>111</v>
      </c>
      <c r="E38" s="254" t="s">
        <v>433</v>
      </c>
      <c r="F38" s="254" t="s">
        <v>66</v>
      </c>
      <c r="G38" s="259" t="s">
        <v>601</v>
      </c>
      <c r="H38" s="256"/>
    </row>
    <row r="39" spans="1:8" ht="21" customHeight="1">
      <c r="A39" s="251" t="s">
        <v>31</v>
      </c>
      <c r="B39" s="251" t="s">
        <v>517</v>
      </c>
      <c r="C39" s="252">
        <v>0</v>
      </c>
      <c r="D39" s="257"/>
      <c r="E39" s="254"/>
      <c r="F39" s="254"/>
      <c r="G39" s="255"/>
      <c r="H39" s="256"/>
    </row>
    <row r="40" spans="1:8" ht="21" customHeight="1">
      <c r="A40" s="251"/>
      <c r="B40" s="251" t="s">
        <v>538</v>
      </c>
      <c r="C40" s="252">
        <v>13459</v>
      </c>
      <c r="D40" s="257"/>
      <c r="E40" s="254"/>
      <c r="F40" s="254"/>
      <c r="G40" s="255"/>
      <c r="H40" s="256"/>
    </row>
    <row r="41" spans="1:8" ht="21" customHeight="1">
      <c r="A41" s="251"/>
      <c r="B41" s="251" t="s">
        <v>757</v>
      </c>
      <c r="C41" s="252">
        <v>0</v>
      </c>
      <c r="D41" s="257" t="s">
        <v>111</v>
      </c>
      <c r="E41" s="254" t="s">
        <v>433</v>
      </c>
      <c r="F41" s="254" t="s">
        <v>66</v>
      </c>
      <c r="G41" s="259" t="s">
        <v>601</v>
      </c>
      <c r="H41" s="256"/>
    </row>
    <row r="42" spans="1:8" ht="21" customHeight="1">
      <c r="A42" s="251" t="s">
        <v>463</v>
      </c>
      <c r="B42" s="251" t="s">
        <v>517</v>
      </c>
      <c r="C42" s="252">
        <v>0</v>
      </c>
      <c r="D42" s="257"/>
      <c r="E42" s="254"/>
      <c r="F42" s="254"/>
      <c r="G42" s="255"/>
      <c r="H42" s="256"/>
    </row>
    <row r="43" spans="1:8" ht="21" customHeight="1">
      <c r="A43" s="251"/>
      <c r="B43" s="251" t="s">
        <v>538</v>
      </c>
      <c r="C43" s="252">
        <v>5634</v>
      </c>
      <c r="D43" s="257"/>
      <c r="E43" s="254"/>
      <c r="F43" s="254"/>
      <c r="G43" s="255"/>
      <c r="H43" s="256"/>
    </row>
    <row r="44" spans="1:8" ht="21" customHeight="1">
      <c r="A44" s="251"/>
      <c r="B44" s="251" t="s">
        <v>757</v>
      </c>
      <c r="C44" s="252">
        <v>0</v>
      </c>
      <c r="D44" s="257" t="s">
        <v>111</v>
      </c>
      <c r="E44" s="254" t="s">
        <v>433</v>
      </c>
      <c r="F44" s="254" t="s">
        <v>66</v>
      </c>
      <c r="G44" s="259" t="s">
        <v>601</v>
      </c>
      <c r="H44" s="256"/>
    </row>
    <row r="45" spans="1:8" ht="21" customHeight="1">
      <c r="A45" s="251" t="s">
        <v>636</v>
      </c>
      <c r="B45" s="251" t="s">
        <v>517</v>
      </c>
      <c r="C45" s="252">
        <v>0</v>
      </c>
      <c r="D45" s="257"/>
      <c r="E45" s="254"/>
      <c r="F45" s="254"/>
      <c r="G45" s="255"/>
      <c r="H45" s="256"/>
    </row>
    <row r="46" spans="1:8" ht="21" customHeight="1">
      <c r="A46" s="251"/>
      <c r="B46" s="251" t="s">
        <v>538</v>
      </c>
      <c r="C46" s="252">
        <v>28</v>
      </c>
      <c r="D46" s="257"/>
      <c r="E46" s="254"/>
      <c r="F46" s="254"/>
      <c r="G46" s="255"/>
      <c r="H46" s="256"/>
    </row>
    <row r="47" spans="1:8" ht="21" customHeight="1">
      <c r="A47" s="251"/>
      <c r="B47" s="251" t="s">
        <v>757</v>
      </c>
      <c r="C47" s="252">
        <v>0</v>
      </c>
      <c r="D47" s="257" t="s">
        <v>111</v>
      </c>
      <c r="E47" s="254" t="s">
        <v>433</v>
      </c>
      <c r="F47" s="254" t="s">
        <v>66</v>
      </c>
      <c r="G47" s="259" t="s">
        <v>601</v>
      </c>
      <c r="H47" s="256"/>
    </row>
    <row r="48" spans="1:8" ht="21" customHeight="1">
      <c r="A48" s="251" t="s">
        <v>692</v>
      </c>
      <c r="B48" s="251" t="s">
        <v>517</v>
      </c>
      <c r="C48" s="252">
        <v>0</v>
      </c>
      <c r="D48" s="257"/>
      <c r="E48" s="254"/>
      <c r="F48" s="254"/>
      <c r="G48" s="255"/>
      <c r="H48" s="256"/>
    </row>
    <row r="49" spans="1:8" ht="21" customHeight="1">
      <c r="A49" s="251"/>
      <c r="B49" s="251" t="s">
        <v>538</v>
      </c>
      <c r="C49" s="252">
        <v>388199430.97</v>
      </c>
      <c r="D49" s="257"/>
      <c r="E49" s="254"/>
      <c r="F49" s="254"/>
      <c r="G49" s="255"/>
      <c r="H49" s="256"/>
    </row>
    <row r="50" spans="1:8" ht="21" customHeight="1">
      <c r="A50" s="251"/>
      <c r="B50" s="251" t="s">
        <v>757</v>
      </c>
      <c r="C50" s="252">
        <v>0</v>
      </c>
      <c r="D50" s="257" t="s">
        <v>111</v>
      </c>
      <c r="E50" s="254" t="s">
        <v>156</v>
      </c>
      <c r="F50" s="254" t="s">
        <v>155</v>
      </c>
      <c r="G50" s="259" t="s">
        <v>601</v>
      </c>
      <c r="H50" s="256"/>
    </row>
    <row r="51" spans="1:8" ht="21" customHeight="1">
      <c r="A51" s="251" t="s">
        <v>513</v>
      </c>
      <c r="B51" s="251" t="s">
        <v>517</v>
      </c>
      <c r="C51" s="252">
        <v>0</v>
      </c>
      <c r="D51" s="257"/>
      <c r="E51" s="254"/>
      <c r="F51" s="254"/>
      <c r="G51" s="255"/>
      <c r="H51" s="256"/>
    </row>
    <row r="52" spans="1:8" ht="21" customHeight="1">
      <c r="A52" s="251"/>
      <c r="B52" s="251" t="s">
        <v>538</v>
      </c>
      <c r="C52" s="252">
        <v>497767582.12</v>
      </c>
      <c r="D52" s="257"/>
      <c r="E52" s="254"/>
      <c r="F52" s="254"/>
      <c r="G52" s="255"/>
      <c r="H52" s="256"/>
    </row>
    <row r="53" spans="1:8" ht="21" customHeight="1">
      <c r="A53" s="251"/>
      <c r="B53" s="251" t="s">
        <v>757</v>
      </c>
      <c r="C53" s="252">
        <v>0</v>
      </c>
      <c r="D53" s="257" t="s">
        <v>111</v>
      </c>
      <c r="E53" s="254" t="s">
        <v>156</v>
      </c>
      <c r="F53" s="254" t="s">
        <v>155</v>
      </c>
      <c r="G53" s="259" t="s">
        <v>601</v>
      </c>
      <c r="H53" s="256"/>
    </row>
    <row r="54" spans="1:8" ht="21" customHeight="1">
      <c r="A54" s="251" t="s">
        <v>761</v>
      </c>
      <c r="B54" s="251" t="s">
        <v>517</v>
      </c>
      <c r="C54" s="252">
        <v>0</v>
      </c>
      <c r="D54" s="257"/>
      <c r="E54" s="254"/>
      <c r="F54" s="254"/>
      <c r="G54" s="255"/>
      <c r="H54" s="256"/>
    </row>
    <row r="55" spans="1:8" ht="21" customHeight="1">
      <c r="A55" s="251"/>
      <c r="B55" s="251" t="s">
        <v>538</v>
      </c>
      <c r="C55" s="252">
        <v>109568151.15</v>
      </c>
      <c r="D55" s="257"/>
      <c r="E55" s="254"/>
      <c r="F55" s="254"/>
      <c r="G55" s="255"/>
      <c r="H55" s="256"/>
    </row>
    <row r="56" spans="1:8" ht="21" customHeight="1">
      <c r="A56" s="251"/>
      <c r="B56" s="251" t="s">
        <v>757</v>
      </c>
      <c r="C56" s="252">
        <v>0</v>
      </c>
      <c r="D56" s="257" t="s">
        <v>111</v>
      </c>
      <c r="E56" s="254" t="s">
        <v>156</v>
      </c>
      <c r="F56" s="254" t="s">
        <v>155</v>
      </c>
      <c r="G56" s="259" t="s">
        <v>601</v>
      </c>
      <c r="H56" s="256"/>
    </row>
    <row r="57" spans="1:8" ht="21" customHeight="1">
      <c r="A57" s="249" t="s">
        <v>596</v>
      </c>
      <c r="B57" s="249"/>
      <c r="C57" s="249"/>
      <c r="D57" s="249"/>
      <c r="E57" s="249"/>
      <c r="F57" s="249"/>
      <c r="G57" s="250"/>
      <c r="H57" s="249"/>
    </row>
    <row r="58" spans="1:8" ht="21" customHeight="1">
      <c r="A58" s="251" t="s">
        <v>536</v>
      </c>
      <c r="B58" s="251" t="s">
        <v>85</v>
      </c>
      <c r="C58" s="252">
        <v>141161141.67</v>
      </c>
      <c r="D58" s="257"/>
      <c r="E58" s="254"/>
      <c r="F58" s="254"/>
      <c r="G58" s="255"/>
      <c r="H58" s="256"/>
    </row>
    <row r="59" spans="1:8" ht="21" customHeight="1">
      <c r="A59" s="251"/>
      <c r="B59" s="251" t="s">
        <v>538</v>
      </c>
      <c r="C59" s="252">
        <v>136166091.95</v>
      </c>
      <c r="D59" s="257"/>
      <c r="E59" s="254"/>
      <c r="F59" s="254"/>
      <c r="G59" s="255"/>
      <c r="H59" s="256"/>
    </row>
    <row r="60" spans="1:8" ht="21" customHeight="1">
      <c r="A60" s="251"/>
      <c r="B60" s="251" t="s">
        <v>295</v>
      </c>
      <c r="C60" s="252">
        <v>-3.538544432912849</v>
      </c>
      <c r="D60" s="257" t="s">
        <v>111</v>
      </c>
      <c r="E60" s="254" t="s">
        <v>187</v>
      </c>
      <c r="F60" s="254" t="s">
        <v>743</v>
      </c>
      <c r="G60" s="259" t="s">
        <v>601</v>
      </c>
      <c r="H60" s="256"/>
    </row>
    <row r="61" spans="1:8" ht="21" customHeight="1">
      <c r="A61" s="251" t="s">
        <v>10</v>
      </c>
      <c r="B61" s="251" t="s">
        <v>85</v>
      </c>
      <c r="C61" s="252">
        <v>1970000</v>
      </c>
      <c r="D61" s="257"/>
      <c r="E61" s="254"/>
      <c r="F61" s="254"/>
      <c r="G61" s="255"/>
      <c r="H61" s="256"/>
    </row>
    <row r="62" spans="1:8" ht="21" customHeight="1">
      <c r="A62" s="251"/>
      <c r="B62" s="251" t="s">
        <v>538</v>
      </c>
      <c r="C62" s="252">
        <v>2020000</v>
      </c>
      <c r="D62" s="257"/>
      <c r="E62" s="254"/>
      <c r="F62" s="254"/>
      <c r="G62" s="255"/>
      <c r="H62" s="256"/>
    </row>
    <row r="63" spans="1:8" ht="21" customHeight="1">
      <c r="A63" s="251"/>
      <c r="B63" s="251" t="s">
        <v>295</v>
      </c>
      <c r="C63" s="252">
        <v>2.538071065989844</v>
      </c>
      <c r="D63" s="257" t="s">
        <v>111</v>
      </c>
      <c r="E63" s="254" t="s">
        <v>240</v>
      </c>
      <c r="F63" s="254"/>
      <c r="G63" s="259" t="s">
        <v>1</v>
      </c>
      <c r="H63" s="256"/>
    </row>
    <row r="64" spans="1:8" ht="21" customHeight="1">
      <c r="A64" s="251" t="s">
        <v>370</v>
      </c>
      <c r="B64" s="251" t="s">
        <v>85</v>
      </c>
      <c r="C64" s="252">
        <v>196043834.43</v>
      </c>
      <c r="D64" s="257"/>
      <c r="E64" s="254"/>
      <c r="F64" s="254"/>
      <c r="G64" s="255"/>
      <c r="H64" s="256"/>
    </row>
    <row r="65" spans="1:8" ht="21" customHeight="1">
      <c r="A65" s="251"/>
      <c r="B65" s="251" t="s">
        <v>538</v>
      </c>
      <c r="C65" s="252">
        <v>210792820.5</v>
      </c>
      <c r="D65" s="257"/>
      <c r="E65" s="254"/>
      <c r="F65" s="254"/>
      <c r="G65" s="255"/>
      <c r="H65" s="256"/>
    </row>
    <row r="66" spans="1:8" ht="21" customHeight="1">
      <c r="A66" s="251"/>
      <c r="B66" s="251" t="s">
        <v>295</v>
      </c>
      <c r="C66" s="252">
        <v>7.523310341731926</v>
      </c>
      <c r="D66" s="257" t="s">
        <v>111</v>
      </c>
      <c r="E66" s="254" t="s">
        <v>240</v>
      </c>
      <c r="F66" s="254" t="s">
        <v>258</v>
      </c>
      <c r="G66" s="259" t="s">
        <v>1</v>
      </c>
      <c r="H66" s="256"/>
    </row>
    <row r="67" spans="1:8" ht="21" customHeight="1">
      <c r="A67" s="251" t="s">
        <v>776</v>
      </c>
      <c r="B67" s="251" t="s">
        <v>85</v>
      </c>
      <c r="C67" s="252">
        <v>3096785</v>
      </c>
      <c r="D67" s="257"/>
      <c r="E67" s="254"/>
      <c r="F67" s="254"/>
      <c r="G67" s="255"/>
      <c r="H67" s="256"/>
    </row>
    <row r="68" spans="1:8" ht="21" customHeight="1">
      <c r="A68" s="251"/>
      <c r="B68" s="251" t="s">
        <v>538</v>
      </c>
      <c r="C68" s="252">
        <v>4662228</v>
      </c>
      <c r="D68" s="257"/>
      <c r="E68" s="254"/>
      <c r="F68" s="254"/>
      <c r="G68" s="255"/>
      <c r="H68" s="256"/>
    </row>
    <row r="69" spans="1:8" ht="21" customHeight="1">
      <c r="A69" s="251"/>
      <c r="B69" s="251" t="s">
        <v>295</v>
      </c>
      <c r="C69" s="252">
        <v>50.55058714118028</v>
      </c>
      <c r="D69" s="257"/>
      <c r="E69" s="254"/>
      <c r="F69" s="254"/>
      <c r="G69" s="255"/>
      <c r="H69" s="256"/>
    </row>
    <row r="70" spans="1:8" ht="21" customHeight="1">
      <c r="A70" s="251" t="s">
        <v>456</v>
      </c>
      <c r="B70" s="251" t="s">
        <v>85</v>
      </c>
      <c r="C70" s="252">
        <v>18520</v>
      </c>
      <c r="D70" s="257"/>
      <c r="E70" s="254"/>
      <c r="F70" s="254"/>
      <c r="G70" s="255"/>
      <c r="H70" s="256"/>
    </row>
    <row r="71" spans="1:8" ht="21" customHeight="1">
      <c r="A71" s="251"/>
      <c r="B71" s="251" t="s">
        <v>538</v>
      </c>
      <c r="C71" s="252">
        <v>19521</v>
      </c>
      <c r="D71" s="257"/>
      <c r="E71" s="254"/>
      <c r="F71" s="254"/>
      <c r="G71" s="255"/>
      <c r="H71" s="256"/>
    </row>
    <row r="72" spans="1:8" ht="21" customHeight="1">
      <c r="A72" s="251"/>
      <c r="B72" s="251" t="s">
        <v>295</v>
      </c>
      <c r="C72" s="252">
        <v>5.4049676025917925</v>
      </c>
      <c r="D72" s="257" t="s">
        <v>111</v>
      </c>
      <c r="E72" s="254" t="s">
        <v>240</v>
      </c>
      <c r="F72" s="254" t="s">
        <v>258</v>
      </c>
      <c r="G72" s="259" t="s">
        <v>1</v>
      </c>
      <c r="H72" s="256"/>
    </row>
    <row r="73" spans="1:8" ht="21" customHeight="1">
      <c r="A73" s="251" t="s">
        <v>176</v>
      </c>
      <c r="B73" s="251" t="s">
        <v>85</v>
      </c>
      <c r="C73" s="252">
        <v>13020</v>
      </c>
      <c r="D73" s="257"/>
      <c r="E73" s="254"/>
      <c r="F73" s="254"/>
      <c r="G73" s="255"/>
      <c r="H73" s="256"/>
    </row>
    <row r="74" spans="1:8" ht="21" customHeight="1">
      <c r="A74" s="251"/>
      <c r="B74" s="251" t="s">
        <v>538</v>
      </c>
      <c r="C74" s="252">
        <v>13859</v>
      </c>
      <c r="D74" s="257"/>
      <c r="E74" s="254"/>
      <c r="F74" s="254"/>
      <c r="G74" s="255"/>
      <c r="H74" s="256"/>
    </row>
    <row r="75" spans="1:8" ht="21" customHeight="1">
      <c r="A75" s="251"/>
      <c r="B75" s="251" t="s">
        <v>295</v>
      </c>
      <c r="C75" s="252">
        <v>6.443932411674358</v>
      </c>
      <c r="D75" s="257" t="s">
        <v>111</v>
      </c>
      <c r="E75" s="254" t="s">
        <v>240</v>
      </c>
      <c r="F75" s="254" t="s">
        <v>258</v>
      </c>
      <c r="G75" s="259" t="s">
        <v>1</v>
      </c>
      <c r="H75" s="256"/>
    </row>
    <row r="76" spans="1:8" ht="21" customHeight="1">
      <c r="A76" s="251" t="s">
        <v>359</v>
      </c>
      <c r="B76" s="251" t="s">
        <v>85</v>
      </c>
      <c r="C76" s="252">
        <v>12620</v>
      </c>
      <c r="D76" s="257"/>
      <c r="E76" s="254"/>
      <c r="F76" s="254"/>
      <c r="G76" s="255"/>
      <c r="H76" s="256"/>
    </row>
    <row r="77" spans="1:8" ht="21" customHeight="1">
      <c r="A77" s="251"/>
      <c r="B77" s="251" t="s">
        <v>538</v>
      </c>
      <c r="C77" s="252">
        <v>13459</v>
      </c>
      <c r="D77" s="257"/>
      <c r="E77" s="254"/>
      <c r="F77" s="254"/>
      <c r="G77" s="255"/>
      <c r="H77" s="256"/>
    </row>
    <row r="78" spans="1:8" ht="21" customHeight="1">
      <c r="A78" s="251"/>
      <c r="B78" s="251" t="s">
        <v>295</v>
      </c>
      <c r="C78" s="252">
        <v>6.648177496038032</v>
      </c>
      <c r="D78" s="257" t="s">
        <v>111</v>
      </c>
      <c r="E78" s="254" t="s">
        <v>240</v>
      </c>
      <c r="F78" s="254" t="s">
        <v>258</v>
      </c>
      <c r="G78" s="259" t="s">
        <v>1</v>
      </c>
      <c r="H78" s="256"/>
    </row>
    <row r="79" spans="1:8" ht="21" customHeight="1">
      <c r="A79" s="251" t="s">
        <v>648</v>
      </c>
      <c r="B79" s="251" t="s">
        <v>85</v>
      </c>
      <c r="C79" s="252">
        <v>5458</v>
      </c>
      <c r="D79" s="257"/>
      <c r="E79" s="254"/>
      <c r="F79" s="254"/>
      <c r="G79" s="255"/>
      <c r="H79" s="256"/>
    </row>
    <row r="80" spans="1:8" ht="21" customHeight="1">
      <c r="A80" s="251"/>
      <c r="B80" s="251" t="s">
        <v>538</v>
      </c>
      <c r="C80" s="252">
        <v>5634</v>
      </c>
      <c r="D80" s="257"/>
      <c r="E80" s="254"/>
      <c r="F80" s="254"/>
      <c r="G80" s="255"/>
      <c r="H80" s="256"/>
    </row>
    <row r="81" spans="1:8" ht="21" customHeight="1">
      <c r="A81" s="251"/>
      <c r="B81" s="251" t="s">
        <v>295</v>
      </c>
      <c r="C81" s="252">
        <v>3.2246244045437855</v>
      </c>
      <c r="D81" s="257" t="s">
        <v>111</v>
      </c>
      <c r="E81" s="254" t="s">
        <v>240</v>
      </c>
      <c r="F81" s="254" t="s">
        <v>771</v>
      </c>
      <c r="G81" s="259" t="s">
        <v>1</v>
      </c>
      <c r="H81" s="256"/>
    </row>
    <row r="82" spans="1:8" ht="21" customHeight="1">
      <c r="A82" s="251" t="s">
        <v>216</v>
      </c>
      <c r="B82" s="251" t="s">
        <v>85</v>
      </c>
      <c r="C82" s="252">
        <v>42</v>
      </c>
      <c r="D82" s="257"/>
      <c r="E82" s="254"/>
      <c r="F82" s="254"/>
      <c r="G82" s="255"/>
      <c r="H82" s="256"/>
    </row>
    <row r="83" spans="1:8" ht="21" customHeight="1">
      <c r="A83" s="251"/>
      <c r="B83" s="251" t="s">
        <v>538</v>
      </c>
      <c r="C83" s="252">
        <v>28</v>
      </c>
      <c r="D83" s="257"/>
      <c r="E83" s="254"/>
      <c r="F83" s="254"/>
      <c r="G83" s="255"/>
      <c r="H83" s="256"/>
    </row>
    <row r="84" spans="1:8" ht="21" customHeight="1">
      <c r="A84" s="251"/>
      <c r="B84" s="251" t="s">
        <v>295</v>
      </c>
      <c r="C84" s="252">
        <v>-33.333333333333336</v>
      </c>
      <c r="D84" s="257" t="s">
        <v>111</v>
      </c>
      <c r="E84" s="254"/>
      <c r="F84" s="254" t="s">
        <v>240</v>
      </c>
      <c r="G84" s="259" t="s">
        <v>1</v>
      </c>
      <c r="H84" s="256"/>
    </row>
    <row r="85" spans="1:8" ht="21" customHeight="1">
      <c r="A85" s="251" t="s">
        <v>544</v>
      </c>
      <c r="B85" s="251" t="s">
        <v>85</v>
      </c>
      <c r="C85" s="252">
        <v>332080000</v>
      </c>
      <c r="D85" s="257"/>
      <c r="E85" s="254"/>
      <c r="F85" s="254"/>
      <c r="G85" s="255"/>
      <c r="H85" s="256"/>
    </row>
    <row r="86" spans="1:8" ht="21" customHeight="1">
      <c r="A86" s="251"/>
      <c r="B86" s="251" t="s">
        <v>538</v>
      </c>
      <c r="C86" s="252">
        <v>388199430.97</v>
      </c>
      <c r="D86" s="257"/>
      <c r="E86" s="254"/>
      <c r="F86" s="254"/>
      <c r="G86" s="255"/>
      <c r="H86" s="256"/>
    </row>
    <row r="87" spans="1:8" ht="21" customHeight="1">
      <c r="A87" s="251"/>
      <c r="B87" s="251" t="s">
        <v>295</v>
      </c>
      <c r="C87" s="252">
        <v>16.899370925680568</v>
      </c>
      <c r="D87" s="257" t="s">
        <v>111</v>
      </c>
      <c r="E87" s="254" t="s">
        <v>187</v>
      </c>
      <c r="F87" s="254" t="s">
        <v>743</v>
      </c>
      <c r="G87" s="259" t="s">
        <v>1</v>
      </c>
      <c r="H87" s="256"/>
    </row>
    <row r="88" spans="1:8" ht="21" customHeight="1">
      <c r="A88" s="251" t="s">
        <v>786</v>
      </c>
      <c r="B88" s="251" t="s">
        <v>85</v>
      </c>
      <c r="C88" s="252">
        <v>431600000</v>
      </c>
      <c r="D88" s="257"/>
      <c r="E88" s="254"/>
      <c r="F88" s="254"/>
      <c r="G88" s="255"/>
      <c r="H88" s="256"/>
    </row>
    <row r="89" spans="1:8" ht="21" customHeight="1">
      <c r="A89" s="251"/>
      <c r="B89" s="251" t="s">
        <v>538</v>
      </c>
      <c r="C89" s="252">
        <v>497767582.12</v>
      </c>
      <c r="D89" s="257"/>
      <c r="E89" s="254"/>
      <c r="F89" s="254"/>
      <c r="G89" s="255"/>
      <c r="H89" s="256"/>
    </row>
    <row r="90" spans="1:8" ht="21" customHeight="1">
      <c r="A90" s="251"/>
      <c r="B90" s="251" t="s">
        <v>295</v>
      </c>
      <c r="C90" s="252">
        <v>15.330765088044496</v>
      </c>
      <c r="D90" s="257" t="s">
        <v>111</v>
      </c>
      <c r="E90" s="254" t="s">
        <v>187</v>
      </c>
      <c r="F90" s="254" t="s">
        <v>743</v>
      </c>
      <c r="G90" s="259" t="s">
        <v>1</v>
      </c>
      <c r="H90" s="256"/>
    </row>
    <row r="91" spans="1:8" ht="21" customHeight="1">
      <c r="A91" s="251" t="s">
        <v>242</v>
      </c>
      <c r="B91" s="251" t="s">
        <v>85</v>
      </c>
      <c r="C91" s="252">
        <v>99520000</v>
      </c>
      <c r="D91" s="257"/>
      <c r="E91" s="254"/>
      <c r="F91" s="254"/>
      <c r="G91" s="255"/>
      <c r="H91" s="256"/>
    </row>
    <row r="92" spans="1:8" ht="21" customHeight="1">
      <c r="A92" s="251"/>
      <c r="B92" s="251" t="s">
        <v>538</v>
      </c>
      <c r="C92" s="252">
        <v>109568151.15</v>
      </c>
      <c r="D92" s="257"/>
      <c r="E92" s="254"/>
      <c r="F92" s="254"/>
      <c r="G92" s="255"/>
      <c r="H92" s="256"/>
    </row>
    <row r="93" spans="1:8" ht="21" customHeight="1">
      <c r="A93" s="251"/>
      <c r="B93" s="251" t="s">
        <v>295</v>
      </c>
      <c r="C93" s="252">
        <v>10.096614901527335</v>
      </c>
      <c r="D93" s="257" t="s">
        <v>111</v>
      </c>
      <c r="E93" s="254" t="s">
        <v>187</v>
      </c>
      <c r="F93" s="254" t="s">
        <v>743</v>
      </c>
      <c r="G93" s="259" t="s">
        <v>1</v>
      </c>
      <c r="H93" s="256"/>
    </row>
    <row r="94" spans="1:8" ht="21" customHeight="1">
      <c r="A94" s="260"/>
      <c r="B94" s="260"/>
      <c r="C94" s="261"/>
      <c r="D94" s="260"/>
      <c r="E94" s="260"/>
      <c r="F94" s="262"/>
      <c r="G94" s="263"/>
      <c r="H94" s="262"/>
    </row>
  </sheetData>
  <sheetProtection/>
  <mergeCells count="43">
    <mergeCell ref="A1:H1"/>
    <mergeCell ref="A2:H2"/>
    <mergeCell ref="A3:H3"/>
    <mergeCell ref="A4:A5"/>
    <mergeCell ref="B4:B5"/>
    <mergeCell ref="C4:C5"/>
    <mergeCell ref="D4:D5"/>
    <mergeCell ref="E4:F4"/>
    <mergeCell ref="G4:G5"/>
    <mergeCell ref="H4:H5"/>
    <mergeCell ref="A6:H6"/>
    <mergeCell ref="A7:A9"/>
    <mergeCell ref="A10:H10"/>
    <mergeCell ref="A11:A13"/>
    <mergeCell ref="A14:A16"/>
    <mergeCell ref="A17:A19"/>
    <mergeCell ref="A20:H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H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H9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7.50390625" style="0" customWidth="1"/>
    <col min="2" max="2" width="26.875" style="0" customWidth="1"/>
    <col min="3" max="3" width="19.375" style="0" customWidth="1"/>
    <col min="4" max="4" width="22.25390625" style="0" customWidth="1"/>
    <col min="5" max="5" width="6.25390625" style="0" customWidth="1"/>
    <col min="6" max="7" width="9.875" style="0" customWidth="1"/>
    <col min="8" max="8" width="7.50390625" style="0" customWidth="1"/>
    <col min="9" max="9" width="37.50390625" style="0" customWidth="1"/>
  </cols>
  <sheetData>
    <row r="1" spans="1:9" ht="36.75" customHeight="1">
      <c r="A1" s="4" t="s">
        <v>642</v>
      </c>
      <c r="B1" s="4"/>
      <c r="C1" s="4"/>
      <c r="D1" s="4"/>
      <c r="E1" s="4"/>
      <c r="F1" s="4"/>
      <c r="G1" s="4"/>
      <c r="H1" s="246"/>
      <c r="I1" s="4"/>
    </row>
    <row r="2" spans="1:9" ht="15" customHeight="1">
      <c r="A2" s="246"/>
      <c r="B2" s="246"/>
      <c r="C2" s="246"/>
      <c r="D2" s="246"/>
      <c r="E2" s="246"/>
      <c r="F2" s="246"/>
      <c r="G2" s="246"/>
      <c r="H2" s="246"/>
      <c r="I2" s="246" t="s">
        <v>394</v>
      </c>
    </row>
    <row r="3" spans="1:9" ht="15" customHeight="1">
      <c r="A3" s="210"/>
      <c r="B3" s="210"/>
      <c r="C3" s="210"/>
      <c r="D3" s="210"/>
      <c r="E3" s="210"/>
      <c r="F3" s="210"/>
      <c r="G3" s="210"/>
      <c r="H3" s="210"/>
      <c r="I3" s="210" t="s">
        <v>0</v>
      </c>
    </row>
    <row r="4" spans="1:9" ht="21.75" customHeight="1">
      <c r="A4" s="248" t="s">
        <v>645</v>
      </c>
      <c r="B4" s="248" t="s">
        <v>443</v>
      </c>
      <c r="C4" s="248" t="s">
        <v>706</v>
      </c>
      <c r="D4" s="248" t="s">
        <v>310</v>
      </c>
      <c r="E4" s="248" t="s">
        <v>157</v>
      </c>
      <c r="F4" s="248" t="s">
        <v>169</v>
      </c>
      <c r="G4" s="248"/>
      <c r="H4" s="248" t="s">
        <v>524</v>
      </c>
      <c r="I4" s="255" t="s">
        <v>640</v>
      </c>
    </row>
    <row r="5" spans="1:9" ht="21.75" customHeight="1">
      <c r="A5" s="248"/>
      <c r="B5" s="248"/>
      <c r="C5" s="248"/>
      <c r="D5" s="248"/>
      <c r="E5" s="248"/>
      <c r="F5" s="248" t="s">
        <v>44</v>
      </c>
      <c r="G5" s="248" t="s">
        <v>308</v>
      </c>
      <c r="H5" s="248"/>
      <c r="I5" s="255"/>
    </row>
    <row r="6" spans="1:9" ht="21.75" customHeight="1">
      <c r="A6" s="264" t="s">
        <v>160</v>
      </c>
      <c r="B6" s="264"/>
      <c r="C6" s="249"/>
      <c r="D6" s="249"/>
      <c r="E6" s="249"/>
      <c r="F6" s="249"/>
      <c r="G6" s="249"/>
      <c r="H6" s="226"/>
      <c r="I6" s="249"/>
    </row>
    <row r="7" spans="1:9" ht="21.75" customHeight="1">
      <c r="A7" s="265" t="s">
        <v>264</v>
      </c>
      <c r="B7" s="266" t="s">
        <v>445</v>
      </c>
      <c r="C7" s="251" t="s">
        <v>538</v>
      </c>
      <c r="D7" s="252">
        <v>136166091.95</v>
      </c>
      <c r="E7" s="257"/>
      <c r="F7" s="254"/>
      <c r="G7" s="254"/>
      <c r="H7" s="255"/>
      <c r="I7" s="256"/>
    </row>
    <row r="8" spans="1:9" ht="21.75" customHeight="1">
      <c r="A8" s="265"/>
      <c r="B8" s="266"/>
      <c r="C8" s="251" t="s">
        <v>67</v>
      </c>
      <c r="D8" s="252">
        <v>146454959.97</v>
      </c>
      <c r="E8" s="257"/>
      <c r="F8" s="254"/>
      <c r="G8" s="254"/>
      <c r="H8" s="255"/>
      <c r="I8" s="256"/>
    </row>
    <row r="9" spans="1:9" ht="21.75" customHeight="1">
      <c r="A9" s="265"/>
      <c r="B9" s="266"/>
      <c r="C9" s="251" t="s">
        <v>421</v>
      </c>
      <c r="D9" s="252">
        <f>D8-D7</f>
        <v>10288868.02000001</v>
      </c>
      <c r="E9" s="257"/>
      <c r="F9" s="254"/>
      <c r="G9" s="254"/>
      <c r="H9" s="255"/>
      <c r="I9" s="256"/>
    </row>
    <row r="10" spans="1:9" ht="21.75" customHeight="1">
      <c r="A10" s="265"/>
      <c r="B10" s="266"/>
      <c r="C10" s="251" t="s">
        <v>114</v>
      </c>
      <c r="D10" s="252">
        <v>7.5561161172034375</v>
      </c>
      <c r="E10" s="257" t="s">
        <v>111</v>
      </c>
      <c r="F10" s="258">
        <v>0.05</v>
      </c>
      <c r="G10" s="258">
        <v>0.3</v>
      </c>
      <c r="H10" s="259" t="s">
        <v>1</v>
      </c>
      <c r="I10" s="256"/>
    </row>
    <row r="11" spans="1:9" ht="21.75" customHeight="1">
      <c r="A11" s="265" t="s">
        <v>425</v>
      </c>
      <c r="B11" s="265" t="s">
        <v>570</v>
      </c>
      <c r="C11" s="251" t="s">
        <v>538</v>
      </c>
      <c r="D11" s="252">
        <v>116246091.95</v>
      </c>
      <c r="E11" s="257"/>
      <c r="F11" s="254"/>
      <c r="G11" s="254"/>
      <c r="H11" s="255"/>
      <c r="I11" s="256"/>
    </row>
    <row r="12" spans="1:9" ht="21.75" customHeight="1">
      <c r="A12" s="265"/>
      <c r="B12" s="265"/>
      <c r="C12" s="251" t="s">
        <v>67</v>
      </c>
      <c r="D12" s="252">
        <v>140314959.97</v>
      </c>
      <c r="E12" s="257"/>
      <c r="F12" s="254"/>
      <c r="G12" s="254"/>
      <c r="H12" s="255"/>
      <c r="I12" s="256"/>
    </row>
    <row r="13" spans="1:9" ht="21.75" customHeight="1">
      <c r="A13" s="265"/>
      <c r="B13" s="265"/>
      <c r="C13" s="251" t="s">
        <v>421</v>
      </c>
      <c r="D13" s="252">
        <f>D12-D11</f>
        <v>24068868.019999996</v>
      </c>
      <c r="E13" s="257"/>
      <c r="F13" s="254"/>
      <c r="G13" s="254"/>
      <c r="H13" s="255"/>
      <c r="I13" s="256"/>
    </row>
    <row r="14" spans="1:9" ht="21.75" customHeight="1">
      <c r="A14" s="265"/>
      <c r="B14" s="265"/>
      <c r="C14" s="251" t="s">
        <v>114</v>
      </c>
      <c r="D14" s="252">
        <v>20.705098654286402</v>
      </c>
      <c r="E14" s="257" t="s">
        <v>111</v>
      </c>
      <c r="F14" s="258">
        <v>0.05</v>
      </c>
      <c r="G14" s="258">
        <v>0.3</v>
      </c>
      <c r="H14" s="259" t="s">
        <v>1</v>
      </c>
      <c r="I14" s="256"/>
    </row>
    <row r="15" spans="1:9" ht="21.75" customHeight="1">
      <c r="A15" s="265" t="s">
        <v>206</v>
      </c>
      <c r="B15" s="265" t="s">
        <v>98</v>
      </c>
      <c r="C15" s="251" t="s">
        <v>538</v>
      </c>
      <c r="D15" s="252">
        <v>116246091.95</v>
      </c>
      <c r="E15" s="257"/>
      <c r="F15" s="254"/>
      <c r="G15" s="254"/>
      <c r="H15" s="255"/>
      <c r="I15" s="256"/>
    </row>
    <row r="16" spans="1:9" ht="21.75" customHeight="1">
      <c r="A16" s="265"/>
      <c r="B16" s="265"/>
      <c r="C16" s="251" t="s">
        <v>67</v>
      </c>
      <c r="D16" s="252">
        <v>127314959.97</v>
      </c>
      <c r="E16" s="257"/>
      <c r="F16" s="254"/>
      <c r="G16" s="254"/>
      <c r="H16" s="255"/>
      <c r="I16" s="256"/>
    </row>
    <row r="17" spans="1:9" ht="21.75" customHeight="1">
      <c r="A17" s="265"/>
      <c r="B17" s="265"/>
      <c r="C17" s="251" t="s">
        <v>421</v>
      </c>
      <c r="D17" s="252">
        <f>D16-D15</f>
        <v>11068868.019999996</v>
      </c>
      <c r="E17" s="257"/>
      <c r="F17" s="254"/>
      <c r="G17" s="254"/>
      <c r="H17" s="255"/>
      <c r="I17" s="256"/>
    </row>
    <row r="18" spans="1:9" ht="21.75" customHeight="1">
      <c r="A18" s="265"/>
      <c r="B18" s="265"/>
      <c r="C18" s="251" t="s">
        <v>114</v>
      </c>
      <c r="D18" s="252">
        <v>9.521927003585606</v>
      </c>
      <c r="E18" s="257" t="s">
        <v>111</v>
      </c>
      <c r="F18" s="258">
        <v>0.05</v>
      </c>
      <c r="G18" s="258">
        <v>0.3</v>
      </c>
      <c r="H18" s="259" t="s">
        <v>1</v>
      </c>
      <c r="I18" s="256"/>
    </row>
    <row r="19" spans="1:9" ht="21.75" customHeight="1">
      <c r="A19" s="265" t="s">
        <v>58</v>
      </c>
      <c r="B19" s="266" t="s">
        <v>445</v>
      </c>
      <c r="C19" s="251" t="s">
        <v>538</v>
      </c>
      <c r="D19" s="252">
        <v>19120000</v>
      </c>
      <c r="E19" s="257"/>
      <c r="F19" s="254"/>
      <c r="G19" s="254"/>
      <c r="H19" s="255"/>
      <c r="I19" s="256"/>
    </row>
    <row r="20" spans="1:9" ht="21.75" customHeight="1">
      <c r="A20" s="265"/>
      <c r="B20" s="266"/>
      <c r="C20" s="251" t="s">
        <v>67</v>
      </c>
      <c r="D20" s="252">
        <v>0</v>
      </c>
      <c r="E20" s="257"/>
      <c r="F20" s="254"/>
      <c r="G20" s="254"/>
      <c r="H20" s="255"/>
      <c r="I20" s="256"/>
    </row>
    <row r="21" spans="1:9" ht="21.75" customHeight="1">
      <c r="A21" s="265"/>
      <c r="B21" s="266"/>
      <c r="C21" s="251" t="s">
        <v>421</v>
      </c>
      <c r="D21" s="252">
        <f>D20-D19</f>
        <v>-19120000</v>
      </c>
      <c r="E21" s="257"/>
      <c r="F21" s="254"/>
      <c r="G21" s="254"/>
      <c r="H21" s="255"/>
      <c r="I21" s="256"/>
    </row>
    <row r="22" spans="1:9" ht="21.75" customHeight="1">
      <c r="A22" s="265"/>
      <c r="B22" s="266"/>
      <c r="C22" s="251" t="s">
        <v>114</v>
      </c>
      <c r="D22" s="252">
        <v>-100</v>
      </c>
      <c r="E22" s="257"/>
      <c r="F22" s="254"/>
      <c r="G22" s="254"/>
      <c r="H22" s="255"/>
      <c r="I22" s="256"/>
    </row>
    <row r="23" spans="1:9" ht="21.75" customHeight="1">
      <c r="A23" s="265" t="s">
        <v>23</v>
      </c>
      <c r="B23" s="266" t="s">
        <v>445</v>
      </c>
      <c r="C23" s="251" t="s">
        <v>538</v>
      </c>
      <c r="D23" s="252">
        <v>0</v>
      </c>
      <c r="E23" s="257"/>
      <c r="F23" s="254"/>
      <c r="G23" s="254"/>
      <c r="H23" s="255"/>
      <c r="I23" s="256"/>
    </row>
    <row r="24" spans="1:9" ht="21.75" customHeight="1">
      <c r="A24" s="265"/>
      <c r="B24" s="266"/>
      <c r="C24" s="251" t="s">
        <v>67</v>
      </c>
      <c r="D24" s="252">
        <v>9000000</v>
      </c>
      <c r="E24" s="257"/>
      <c r="F24" s="254"/>
      <c r="G24" s="254"/>
      <c r="H24" s="255"/>
      <c r="I24" s="256"/>
    </row>
    <row r="25" spans="1:9" ht="21.75" customHeight="1">
      <c r="A25" s="265"/>
      <c r="B25" s="266"/>
      <c r="C25" s="251" t="s">
        <v>421</v>
      </c>
      <c r="D25" s="252">
        <f>D24-D23</f>
        <v>9000000</v>
      </c>
      <c r="E25" s="257"/>
      <c r="F25" s="254"/>
      <c r="G25" s="254"/>
      <c r="H25" s="255"/>
      <c r="I25" s="256"/>
    </row>
    <row r="26" spans="1:9" ht="21.75" customHeight="1">
      <c r="A26" s="265"/>
      <c r="B26" s="266"/>
      <c r="C26" s="251" t="s">
        <v>114</v>
      </c>
      <c r="D26" s="252">
        <v>0</v>
      </c>
      <c r="E26" s="257"/>
      <c r="F26" s="254"/>
      <c r="G26" s="254"/>
      <c r="H26" s="255"/>
      <c r="I26" s="256"/>
    </row>
    <row r="27" spans="1:9" ht="21.75" customHeight="1">
      <c r="A27" s="264" t="s">
        <v>560</v>
      </c>
      <c r="B27" s="264"/>
      <c r="C27" s="249"/>
      <c r="D27" s="267"/>
      <c r="E27" s="267"/>
      <c r="F27" s="267"/>
      <c r="G27" s="267"/>
      <c r="H27" s="226"/>
      <c r="I27" s="267"/>
    </row>
    <row r="28" spans="1:9" ht="21.75" customHeight="1">
      <c r="A28" s="265" t="s">
        <v>595</v>
      </c>
      <c r="B28" s="266" t="s">
        <v>445</v>
      </c>
      <c r="C28" s="251" t="s">
        <v>538</v>
      </c>
      <c r="D28" s="252">
        <v>3522000</v>
      </c>
      <c r="E28" s="257"/>
      <c r="F28" s="254"/>
      <c r="G28" s="254"/>
      <c r="H28" s="255"/>
      <c r="I28" s="256"/>
    </row>
    <row r="29" spans="1:9" ht="21.75" customHeight="1">
      <c r="A29" s="265"/>
      <c r="B29" s="266"/>
      <c r="C29" s="251" t="s">
        <v>67</v>
      </c>
      <c r="D29" s="252">
        <v>2722000</v>
      </c>
      <c r="E29" s="257"/>
      <c r="F29" s="254"/>
      <c r="G29" s="254"/>
      <c r="H29" s="255"/>
      <c r="I29" s="256"/>
    </row>
    <row r="30" spans="1:9" ht="21.75" customHeight="1">
      <c r="A30" s="265"/>
      <c r="B30" s="266"/>
      <c r="C30" s="251" t="s">
        <v>421</v>
      </c>
      <c r="D30" s="252">
        <f>D29-D28</f>
        <v>-800000</v>
      </c>
      <c r="E30" s="257"/>
      <c r="F30" s="254"/>
      <c r="G30" s="254"/>
      <c r="H30" s="255"/>
      <c r="I30" s="256"/>
    </row>
    <row r="31" spans="1:9" ht="21.75" customHeight="1">
      <c r="A31" s="265"/>
      <c r="B31" s="266"/>
      <c r="C31" s="251" t="s">
        <v>114</v>
      </c>
      <c r="D31" s="252">
        <v>-22.714366837024414</v>
      </c>
      <c r="E31" s="257"/>
      <c r="F31" s="254"/>
      <c r="G31" s="254"/>
      <c r="H31" s="255"/>
      <c r="I31" s="256"/>
    </row>
    <row r="32" spans="1:9" ht="21.75" customHeight="1">
      <c r="A32" s="265" t="s">
        <v>305</v>
      </c>
      <c r="B32" s="266" t="s">
        <v>445</v>
      </c>
      <c r="C32" s="251" t="s">
        <v>538</v>
      </c>
      <c r="D32" s="252">
        <v>800000</v>
      </c>
      <c r="E32" s="257"/>
      <c r="F32" s="254"/>
      <c r="G32" s="254"/>
      <c r="H32" s="255"/>
      <c r="I32" s="256"/>
    </row>
    <row r="33" spans="1:9" ht="21.75" customHeight="1">
      <c r="A33" s="265"/>
      <c r="B33" s="266"/>
      <c r="C33" s="251" t="s">
        <v>67</v>
      </c>
      <c r="D33" s="252">
        <v>10140000</v>
      </c>
      <c r="E33" s="257"/>
      <c r="F33" s="254"/>
      <c r="G33" s="254"/>
      <c r="H33" s="255"/>
      <c r="I33" s="256"/>
    </row>
    <row r="34" spans="1:9" ht="21.75" customHeight="1">
      <c r="A34" s="265"/>
      <c r="B34" s="266"/>
      <c r="C34" s="251" t="s">
        <v>421</v>
      </c>
      <c r="D34" s="252">
        <f>D33-D32</f>
        <v>9340000</v>
      </c>
      <c r="E34" s="257"/>
      <c r="F34" s="254"/>
      <c r="G34" s="254"/>
      <c r="H34" s="255"/>
      <c r="I34" s="256"/>
    </row>
    <row r="35" spans="1:9" ht="21.75" customHeight="1">
      <c r="A35" s="265"/>
      <c r="B35" s="266"/>
      <c r="C35" s="251" t="s">
        <v>114</v>
      </c>
      <c r="D35" s="252">
        <v>1167.5</v>
      </c>
      <c r="E35" s="257"/>
      <c r="F35" s="254"/>
      <c r="G35" s="254"/>
      <c r="H35" s="255"/>
      <c r="I35" s="256"/>
    </row>
    <row r="36" spans="1:9" ht="21.75" customHeight="1">
      <c r="A36" s="265" t="s">
        <v>722</v>
      </c>
      <c r="B36" s="266" t="s">
        <v>445</v>
      </c>
      <c r="C36" s="251" t="s">
        <v>538</v>
      </c>
      <c r="D36" s="252">
        <v>0</v>
      </c>
      <c r="E36" s="257"/>
      <c r="F36" s="254"/>
      <c r="G36" s="254"/>
      <c r="H36" s="255"/>
      <c r="I36" s="256"/>
    </row>
    <row r="37" spans="1:9" ht="21.75" customHeight="1">
      <c r="A37" s="265"/>
      <c r="B37" s="266"/>
      <c r="C37" s="251" t="s">
        <v>67</v>
      </c>
      <c r="D37" s="252">
        <v>13000000</v>
      </c>
      <c r="E37" s="257"/>
      <c r="F37" s="254"/>
      <c r="G37" s="254"/>
      <c r="H37" s="255"/>
      <c r="I37" s="256"/>
    </row>
    <row r="38" spans="1:9" ht="21.75" customHeight="1">
      <c r="A38" s="265"/>
      <c r="B38" s="266"/>
      <c r="C38" s="251" t="s">
        <v>421</v>
      </c>
      <c r="D38" s="252">
        <f>D37-D36</f>
        <v>13000000</v>
      </c>
      <c r="E38" s="257"/>
      <c r="F38" s="254"/>
      <c r="G38" s="254"/>
      <c r="H38" s="255"/>
      <c r="I38" s="256"/>
    </row>
    <row r="39" spans="1:9" ht="21.75" customHeight="1">
      <c r="A39" s="265"/>
      <c r="B39" s="266"/>
      <c r="C39" s="251" t="s">
        <v>114</v>
      </c>
      <c r="D39" s="252">
        <v>0</v>
      </c>
      <c r="E39" s="257"/>
      <c r="F39" s="254"/>
      <c r="G39" s="254"/>
      <c r="H39" s="255"/>
      <c r="I39" s="256"/>
    </row>
    <row r="40" spans="1:9" ht="21.75" customHeight="1">
      <c r="A40" s="265" t="s">
        <v>414</v>
      </c>
      <c r="B40" s="266" t="s">
        <v>445</v>
      </c>
      <c r="C40" s="251" t="s">
        <v>538</v>
      </c>
      <c r="D40" s="252">
        <v>2722000</v>
      </c>
      <c r="E40" s="257"/>
      <c r="F40" s="254"/>
      <c r="G40" s="254"/>
      <c r="H40" s="255"/>
      <c r="I40" s="256"/>
    </row>
    <row r="41" spans="1:9" ht="21.75" customHeight="1">
      <c r="A41" s="265"/>
      <c r="B41" s="266"/>
      <c r="C41" s="251" t="s">
        <v>67</v>
      </c>
      <c r="D41" s="252">
        <v>5582000</v>
      </c>
      <c r="E41" s="257"/>
      <c r="F41" s="254"/>
      <c r="G41" s="254"/>
      <c r="H41" s="255"/>
      <c r="I41" s="256"/>
    </row>
    <row r="42" spans="1:9" ht="21.75" customHeight="1">
      <c r="A42" s="265"/>
      <c r="B42" s="266"/>
      <c r="C42" s="251" t="s">
        <v>421</v>
      </c>
      <c r="D42" s="252">
        <f>D41-D40</f>
        <v>2860000</v>
      </c>
      <c r="E42" s="257"/>
      <c r="F42" s="254"/>
      <c r="G42" s="254"/>
      <c r="H42" s="255"/>
      <c r="I42" s="256"/>
    </row>
    <row r="43" spans="1:9" ht="21.75" customHeight="1">
      <c r="A43" s="265"/>
      <c r="B43" s="266"/>
      <c r="C43" s="251" t="s">
        <v>114</v>
      </c>
      <c r="D43" s="252">
        <v>105.06980161645849</v>
      </c>
      <c r="E43" s="257"/>
      <c r="F43" s="254"/>
      <c r="G43" s="254"/>
      <c r="H43" s="255"/>
      <c r="I43" s="256"/>
    </row>
    <row r="44" spans="1:9" ht="21.75" customHeight="1">
      <c r="A44" s="265" t="s">
        <v>141</v>
      </c>
      <c r="B44" s="265" t="s">
        <v>717</v>
      </c>
      <c r="C44" s="251" t="s">
        <v>538</v>
      </c>
      <c r="D44" s="252">
        <f>D40/D28*100-100</f>
        <v>-22.714366837024414</v>
      </c>
      <c r="E44" s="257"/>
      <c r="F44" s="254"/>
      <c r="G44" s="254"/>
      <c r="H44" s="255"/>
      <c r="I44" s="256"/>
    </row>
    <row r="45" spans="1:9" ht="21.75" customHeight="1">
      <c r="A45" s="265"/>
      <c r="B45" s="265"/>
      <c r="C45" s="251" t="s">
        <v>67</v>
      </c>
      <c r="D45" s="252">
        <f>D41/D29*100-100</f>
        <v>105.0698016164585</v>
      </c>
      <c r="E45" s="257"/>
      <c r="F45" s="254"/>
      <c r="G45" s="254"/>
      <c r="H45" s="255"/>
      <c r="I45" s="256"/>
    </row>
    <row r="46" spans="1:9" ht="21.75" customHeight="1">
      <c r="A46" s="265"/>
      <c r="B46" s="265"/>
      <c r="C46" s="251" t="s">
        <v>421</v>
      </c>
      <c r="D46" s="252">
        <f>D45-D44</f>
        <v>127.78416845348292</v>
      </c>
      <c r="E46" s="257" t="s">
        <v>111</v>
      </c>
      <c r="F46" s="254"/>
      <c r="G46" s="258">
        <v>0</v>
      </c>
      <c r="H46" s="259" t="s">
        <v>601</v>
      </c>
      <c r="I46" s="256"/>
    </row>
    <row r="47" spans="1:9" ht="21.75" customHeight="1">
      <c r="A47" s="265" t="s">
        <v>591</v>
      </c>
      <c r="B47" s="265" t="s">
        <v>168</v>
      </c>
      <c r="C47" s="251" t="s">
        <v>538</v>
      </c>
      <c r="D47" s="252">
        <f>D32/D28*100</f>
        <v>22.714366837024418</v>
      </c>
      <c r="E47" s="257"/>
      <c r="F47" s="254"/>
      <c r="G47" s="254"/>
      <c r="H47" s="255"/>
      <c r="I47" s="256"/>
    </row>
    <row r="48" spans="1:9" ht="21.75" customHeight="1">
      <c r="A48" s="265"/>
      <c r="B48" s="265"/>
      <c r="C48" s="251" t="s">
        <v>67</v>
      </c>
      <c r="D48" s="252">
        <f>D33/D29*100</f>
        <v>372.52020573108007</v>
      </c>
      <c r="E48" s="257"/>
      <c r="F48" s="254"/>
      <c r="G48" s="254"/>
      <c r="H48" s="255"/>
      <c r="I48" s="256"/>
    </row>
    <row r="49" spans="1:9" ht="21.75" customHeight="1">
      <c r="A49" s="265"/>
      <c r="B49" s="265"/>
      <c r="C49" s="251" t="s">
        <v>421</v>
      </c>
      <c r="D49" s="252">
        <f>D48-D47</f>
        <v>349.8058388940556</v>
      </c>
      <c r="E49" s="257" t="s">
        <v>111</v>
      </c>
      <c r="F49" s="258">
        <v>0</v>
      </c>
      <c r="G49" s="254"/>
      <c r="H49" s="259" t="s">
        <v>1</v>
      </c>
      <c r="I49" s="256"/>
    </row>
    <row r="50" spans="1:9" ht="21.75" customHeight="1">
      <c r="A50" s="264" t="s">
        <v>756</v>
      </c>
      <c r="B50" s="264"/>
      <c r="C50" s="249"/>
      <c r="D50" s="267"/>
      <c r="E50" s="267"/>
      <c r="F50" s="267"/>
      <c r="G50" s="267"/>
      <c r="H50" s="226"/>
      <c r="I50" s="268"/>
    </row>
    <row r="51" spans="1:9" ht="21.75" customHeight="1">
      <c r="A51" s="265" t="s">
        <v>90</v>
      </c>
      <c r="B51" s="266" t="s">
        <v>445</v>
      </c>
      <c r="C51" s="251" t="s">
        <v>538</v>
      </c>
      <c r="D51" s="252">
        <v>758886.28</v>
      </c>
      <c r="E51" s="257"/>
      <c r="F51" s="254"/>
      <c r="G51" s="254"/>
      <c r="H51" s="255"/>
      <c r="I51" s="256"/>
    </row>
    <row r="52" spans="1:9" ht="21.75" customHeight="1">
      <c r="A52" s="265"/>
      <c r="B52" s="266"/>
      <c r="C52" s="251" t="s">
        <v>67</v>
      </c>
      <c r="D52" s="252">
        <v>779286.28</v>
      </c>
      <c r="E52" s="257"/>
      <c r="F52" s="254"/>
      <c r="G52" s="254"/>
      <c r="H52" s="255"/>
      <c r="I52" s="256"/>
    </row>
    <row r="53" spans="1:9" ht="21.75" customHeight="1">
      <c r="A53" s="265"/>
      <c r="B53" s="266"/>
      <c r="C53" s="251" t="s">
        <v>421</v>
      </c>
      <c r="D53" s="252">
        <f>D52-D51</f>
        <v>20400</v>
      </c>
      <c r="E53" s="257"/>
      <c r="F53" s="254"/>
      <c r="G53" s="254"/>
      <c r="H53" s="255"/>
      <c r="I53" s="256"/>
    </row>
    <row r="54" spans="1:9" ht="21.75" customHeight="1">
      <c r="A54" s="265"/>
      <c r="B54" s="266"/>
      <c r="C54" s="251" t="s">
        <v>114</v>
      </c>
      <c r="D54" s="252">
        <v>2.6881497976218416</v>
      </c>
      <c r="E54" s="257"/>
      <c r="F54" s="254"/>
      <c r="G54" s="254"/>
      <c r="H54" s="255"/>
      <c r="I54" s="256"/>
    </row>
    <row r="55" spans="1:9" ht="21.75" customHeight="1">
      <c r="A55" s="265" t="s">
        <v>110</v>
      </c>
      <c r="B55" s="266" t="s">
        <v>445</v>
      </c>
      <c r="C55" s="251" t="s">
        <v>538</v>
      </c>
      <c r="D55" s="252">
        <v>0</v>
      </c>
      <c r="E55" s="257"/>
      <c r="F55" s="254"/>
      <c r="G55" s="254"/>
      <c r="H55" s="255"/>
      <c r="I55" s="256"/>
    </row>
    <row r="56" spans="1:9" ht="21.75" customHeight="1">
      <c r="A56" s="265"/>
      <c r="B56" s="266"/>
      <c r="C56" s="251" t="s">
        <v>67</v>
      </c>
      <c r="D56" s="252">
        <v>0</v>
      </c>
      <c r="E56" s="257"/>
      <c r="F56" s="254"/>
      <c r="G56" s="254"/>
      <c r="H56" s="255"/>
      <c r="I56" s="256"/>
    </row>
    <row r="57" spans="1:9" ht="21.75" customHeight="1">
      <c r="A57" s="265"/>
      <c r="B57" s="266"/>
      <c r="C57" s="251" t="s">
        <v>421</v>
      </c>
      <c r="D57" s="252">
        <f>D56-D55</f>
        <v>0</v>
      </c>
      <c r="E57" s="257"/>
      <c r="F57" s="254"/>
      <c r="G57" s="254"/>
      <c r="H57" s="255"/>
      <c r="I57" s="256"/>
    </row>
    <row r="58" spans="1:9" ht="21.75" customHeight="1">
      <c r="A58" s="265"/>
      <c r="B58" s="266"/>
      <c r="C58" s="251" t="s">
        <v>114</v>
      </c>
      <c r="D58" s="252">
        <v>0</v>
      </c>
      <c r="E58" s="257"/>
      <c r="F58" s="254"/>
      <c r="G58" s="254"/>
      <c r="H58" s="255"/>
      <c r="I58" s="256"/>
    </row>
    <row r="59" spans="1:9" ht="21.75" customHeight="1">
      <c r="A59" s="265" t="s">
        <v>543</v>
      </c>
      <c r="B59" s="265" t="s">
        <v>215</v>
      </c>
      <c r="C59" s="251" t="s">
        <v>538</v>
      </c>
      <c r="D59" s="252">
        <v>1.25</v>
      </c>
      <c r="E59" s="257"/>
      <c r="F59" s="254"/>
      <c r="G59" s="254"/>
      <c r="H59" s="255"/>
      <c r="I59" s="256"/>
    </row>
    <row r="60" spans="1:9" ht="21.75" customHeight="1">
      <c r="A60" s="265"/>
      <c r="B60" s="265"/>
      <c r="C60" s="251" t="s">
        <v>67</v>
      </c>
      <c r="D60" s="252">
        <v>1.76</v>
      </c>
      <c r="E60" s="257"/>
      <c r="F60" s="254"/>
      <c r="G60" s="254"/>
      <c r="H60" s="255"/>
      <c r="I60" s="256"/>
    </row>
    <row r="61" spans="1:9" ht="21.75" customHeight="1">
      <c r="A61" s="265"/>
      <c r="B61" s="265"/>
      <c r="C61" s="251" t="s">
        <v>421</v>
      </c>
      <c r="D61" s="252">
        <f>D60-D59</f>
        <v>0.51</v>
      </c>
      <c r="E61" s="257"/>
      <c r="F61" s="254"/>
      <c r="G61" s="254"/>
      <c r="H61" s="255"/>
      <c r="I61" s="256"/>
    </row>
    <row r="62" spans="1:9" ht="21.75" customHeight="1">
      <c r="A62" s="265" t="s">
        <v>193</v>
      </c>
      <c r="B62" s="265" t="s">
        <v>586</v>
      </c>
      <c r="C62" s="251" t="s">
        <v>538</v>
      </c>
      <c r="D62" s="252">
        <v>1.25</v>
      </c>
      <c r="E62" s="257" t="s">
        <v>111</v>
      </c>
      <c r="F62" s="258">
        <v>0.0035</v>
      </c>
      <c r="G62" s="254"/>
      <c r="H62" s="259" t="s">
        <v>1</v>
      </c>
      <c r="I62" s="256"/>
    </row>
    <row r="63" spans="1:9" ht="21.75" customHeight="1">
      <c r="A63" s="265"/>
      <c r="B63" s="265"/>
      <c r="C63" s="251" t="s">
        <v>67</v>
      </c>
      <c r="D63" s="252">
        <v>1.76</v>
      </c>
      <c r="E63" s="257" t="s">
        <v>111</v>
      </c>
      <c r="F63" s="258">
        <v>0.0035</v>
      </c>
      <c r="G63" s="254"/>
      <c r="H63" s="259" t="s">
        <v>1</v>
      </c>
      <c r="I63" s="256"/>
    </row>
    <row r="64" spans="1:9" ht="21.75" customHeight="1">
      <c r="A64" s="265"/>
      <c r="B64" s="265"/>
      <c r="C64" s="251" t="s">
        <v>421</v>
      </c>
      <c r="D64" s="252">
        <f>D63-D62</f>
        <v>0.51</v>
      </c>
      <c r="E64" s="257"/>
      <c r="F64" s="254"/>
      <c r="G64" s="254"/>
      <c r="H64" s="255"/>
      <c r="I64" s="256"/>
    </row>
    <row r="65" spans="1:9" ht="21.75" customHeight="1">
      <c r="A65" s="265" t="s">
        <v>374</v>
      </c>
      <c r="B65" s="266" t="s">
        <v>445</v>
      </c>
      <c r="C65" s="251" t="s">
        <v>538</v>
      </c>
      <c r="D65" s="252">
        <v>2020000</v>
      </c>
      <c r="E65" s="257"/>
      <c r="F65" s="254"/>
      <c r="G65" s="254"/>
      <c r="H65" s="226"/>
      <c r="I65" s="256"/>
    </row>
    <row r="66" spans="1:9" ht="21.75" customHeight="1">
      <c r="A66" s="265"/>
      <c r="B66" s="266"/>
      <c r="C66" s="251" t="s">
        <v>67</v>
      </c>
      <c r="D66" s="252">
        <v>2020000</v>
      </c>
      <c r="E66" s="257"/>
      <c r="F66" s="254"/>
      <c r="G66" s="254"/>
      <c r="H66" s="226"/>
      <c r="I66" s="256"/>
    </row>
    <row r="67" spans="1:9" ht="21.75" customHeight="1">
      <c r="A67" s="265"/>
      <c r="B67" s="266"/>
      <c r="C67" s="251" t="s">
        <v>421</v>
      </c>
      <c r="D67" s="252">
        <f>D66-D65</f>
        <v>0</v>
      </c>
      <c r="E67" s="257"/>
      <c r="F67" s="254"/>
      <c r="G67" s="254"/>
      <c r="H67" s="226"/>
      <c r="I67" s="256"/>
    </row>
    <row r="68" spans="1:9" ht="21.75" customHeight="1">
      <c r="A68" s="265"/>
      <c r="B68" s="266"/>
      <c r="C68" s="251" t="s">
        <v>114</v>
      </c>
      <c r="D68" s="252">
        <v>0</v>
      </c>
      <c r="E68" s="257"/>
      <c r="F68" s="254"/>
      <c r="G68" s="254"/>
      <c r="H68" s="226"/>
      <c r="I68" s="256"/>
    </row>
    <row r="69" spans="1:9" ht="21.75" customHeight="1">
      <c r="A69" s="265" t="s">
        <v>676</v>
      </c>
      <c r="B69" s="266" t="s">
        <v>333</v>
      </c>
      <c r="C69" s="251" t="s">
        <v>538</v>
      </c>
      <c r="D69" s="252">
        <v>2020000</v>
      </c>
      <c r="E69" s="257"/>
      <c r="F69" s="257"/>
      <c r="G69" s="257"/>
      <c r="H69" s="226"/>
      <c r="I69" s="226"/>
    </row>
    <row r="70" spans="1:9" ht="21.75" customHeight="1">
      <c r="A70" s="265"/>
      <c r="B70" s="266"/>
      <c r="C70" s="251" t="s">
        <v>67</v>
      </c>
      <c r="D70" s="252">
        <v>2020000</v>
      </c>
      <c r="E70" s="257"/>
      <c r="F70" s="257"/>
      <c r="G70" s="257"/>
      <c r="H70" s="226"/>
      <c r="I70" s="226"/>
    </row>
    <row r="71" spans="1:9" ht="21.75" customHeight="1">
      <c r="A71" s="265"/>
      <c r="B71" s="266"/>
      <c r="C71" s="251" t="s">
        <v>421</v>
      </c>
      <c r="D71" s="252">
        <f>D70-D69</f>
        <v>0</v>
      </c>
      <c r="E71" s="257"/>
      <c r="F71" s="257"/>
      <c r="G71" s="257"/>
      <c r="H71" s="226"/>
      <c r="I71" s="226"/>
    </row>
    <row r="72" spans="1:9" ht="21.75" customHeight="1">
      <c r="A72" s="265"/>
      <c r="B72" s="266"/>
      <c r="C72" s="251" t="s">
        <v>114</v>
      </c>
      <c r="D72" s="252">
        <v>0</v>
      </c>
      <c r="E72" s="257"/>
      <c r="F72" s="257"/>
      <c r="G72" s="257"/>
      <c r="H72" s="226"/>
      <c r="I72" s="226"/>
    </row>
    <row r="73" spans="1:9" ht="21.75" customHeight="1">
      <c r="A73" s="265" t="s">
        <v>582</v>
      </c>
      <c r="B73" s="265" t="s">
        <v>455</v>
      </c>
      <c r="C73" s="251" t="s">
        <v>538</v>
      </c>
      <c r="D73" s="252">
        <v>2742930.6</v>
      </c>
      <c r="E73" s="257" t="s">
        <v>111</v>
      </c>
      <c r="F73" s="258">
        <v>0</v>
      </c>
      <c r="G73" s="258">
        <v>0</v>
      </c>
      <c r="H73" s="259" t="s">
        <v>601</v>
      </c>
      <c r="I73" s="256"/>
    </row>
    <row r="74" spans="1:9" ht="21.75" customHeight="1">
      <c r="A74" s="265"/>
      <c r="B74" s="265"/>
      <c r="C74" s="251" t="s">
        <v>67</v>
      </c>
      <c r="D74" s="252">
        <v>3042930.6</v>
      </c>
      <c r="E74" s="257" t="s">
        <v>111</v>
      </c>
      <c r="F74" s="258">
        <v>0</v>
      </c>
      <c r="G74" s="258">
        <v>0</v>
      </c>
      <c r="H74" s="259" t="s">
        <v>601</v>
      </c>
      <c r="I74" s="256"/>
    </row>
    <row r="75" spans="1:9" ht="21.75" customHeight="1">
      <c r="A75" s="265"/>
      <c r="B75" s="265"/>
      <c r="C75" s="251" t="s">
        <v>421</v>
      </c>
      <c r="D75" s="252">
        <f>D74-D73</f>
        <v>300000</v>
      </c>
      <c r="E75" s="257"/>
      <c r="F75" s="254"/>
      <c r="G75" s="254"/>
      <c r="H75" s="226"/>
      <c r="I75" s="256"/>
    </row>
    <row r="76" spans="1:9" ht="21.75" customHeight="1">
      <c r="A76" s="265"/>
      <c r="B76" s="265"/>
      <c r="C76" s="251" t="s">
        <v>114</v>
      </c>
      <c r="D76" s="252">
        <v>10.937207087922673</v>
      </c>
      <c r="E76" s="257"/>
      <c r="F76" s="269"/>
      <c r="G76" s="269"/>
      <c r="H76" s="226"/>
      <c r="I76" s="256"/>
    </row>
    <row r="77" spans="1:9" ht="21.75" customHeight="1">
      <c r="A77" s="265" t="s">
        <v>647</v>
      </c>
      <c r="B77" s="266" t="s">
        <v>445</v>
      </c>
      <c r="C77" s="251" t="s">
        <v>538</v>
      </c>
      <c r="D77" s="252">
        <v>1231614.27</v>
      </c>
      <c r="E77" s="257"/>
      <c r="F77" s="269"/>
      <c r="G77" s="269"/>
      <c r="H77" s="226"/>
      <c r="I77" s="256"/>
    </row>
    <row r="78" spans="1:9" ht="21.75" customHeight="1">
      <c r="A78" s="265"/>
      <c r="B78" s="266"/>
      <c r="C78" s="251" t="s">
        <v>67</v>
      </c>
      <c r="D78" s="252">
        <v>1331614.27</v>
      </c>
      <c r="E78" s="257"/>
      <c r="F78" s="254"/>
      <c r="G78" s="254"/>
      <c r="H78" s="226"/>
      <c r="I78" s="256"/>
    </row>
    <row r="79" spans="1:9" ht="21.75" customHeight="1">
      <c r="A79" s="265"/>
      <c r="B79" s="266"/>
      <c r="C79" s="251" t="s">
        <v>421</v>
      </c>
      <c r="D79" s="252">
        <f>D78-D77</f>
        <v>100000</v>
      </c>
      <c r="E79" s="257"/>
      <c r="F79" s="254"/>
      <c r="G79" s="254"/>
      <c r="H79" s="226"/>
      <c r="I79" s="256"/>
    </row>
    <row r="80" spans="1:9" ht="21.75" customHeight="1">
      <c r="A80" s="265"/>
      <c r="B80" s="266"/>
      <c r="C80" s="251" t="s">
        <v>114</v>
      </c>
      <c r="D80" s="252">
        <v>8.119425248296297</v>
      </c>
      <c r="E80" s="257"/>
      <c r="F80" s="254"/>
      <c r="G80" s="254"/>
      <c r="H80" s="226"/>
      <c r="I80" s="256"/>
    </row>
    <row r="81" spans="1:9" ht="21.75" customHeight="1">
      <c r="A81" s="264" t="s">
        <v>581</v>
      </c>
      <c r="B81" s="264"/>
      <c r="C81" s="249"/>
      <c r="D81" s="267"/>
      <c r="E81" s="267"/>
      <c r="F81" s="267"/>
      <c r="G81" s="267"/>
      <c r="H81" s="226"/>
      <c r="I81" s="267"/>
    </row>
    <row r="82" spans="1:9" ht="21.75" customHeight="1">
      <c r="A82" s="265" t="s">
        <v>733</v>
      </c>
      <c r="B82" s="266" t="s">
        <v>445</v>
      </c>
      <c r="C82" s="251" t="s">
        <v>538</v>
      </c>
      <c r="D82" s="252">
        <v>210792820.5</v>
      </c>
      <c r="E82" s="257"/>
      <c r="F82" s="254"/>
      <c r="G82" s="254"/>
      <c r="H82" s="255"/>
      <c r="I82" s="256"/>
    </row>
    <row r="83" spans="1:9" ht="21.75" customHeight="1">
      <c r="A83" s="265"/>
      <c r="B83" s="266"/>
      <c r="C83" s="251" t="s">
        <v>67</v>
      </c>
      <c r="D83" s="252">
        <v>229218730.32</v>
      </c>
      <c r="E83" s="257"/>
      <c r="F83" s="254"/>
      <c r="G83" s="254"/>
      <c r="H83" s="255"/>
      <c r="I83" s="256"/>
    </row>
    <row r="84" spans="1:9" ht="21.75" customHeight="1">
      <c r="A84" s="265"/>
      <c r="B84" s="266"/>
      <c r="C84" s="251" t="s">
        <v>421</v>
      </c>
      <c r="D84" s="252">
        <f>D83-D82</f>
        <v>18425909.819999993</v>
      </c>
      <c r="E84" s="257"/>
      <c r="F84" s="254"/>
      <c r="G84" s="254"/>
      <c r="H84" s="255"/>
      <c r="I84" s="256"/>
    </row>
    <row r="85" spans="1:9" ht="21.75" customHeight="1">
      <c r="A85" s="265"/>
      <c r="B85" s="266"/>
      <c r="C85" s="251" t="s">
        <v>114</v>
      </c>
      <c r="D85" s="252">
        <v>8.741241649641474</v>
      </c>
      <c r="E85" s="257" t="s">
        <v>111</v>
      </c>
      <c r="F85" s="258">
        <v>0</v>
      </c>
      <c r="G85" s="258">
        <v>0.2</v>
      </c>
      <c r="H85" s="259" t="s">
        <v>1</v>
      </c>
      <c r="I85" s="256"/>
    </row>
    <row r="86" spans="1:9" ht="21.75" customHeight="1">
      <c r="A86" s="265" t="s">
        <v>500</v>
      </c>
      <c r="B86" s="265" t="s">
        <v>477</v>
      </c>
      <c r="C86" s="251" t="s">
        <v>538</v>
      </c>
      <c r="D86" s="252">
        <v>37229.39</v>
      </c>
      <c r="E86" s="257"/>
      <c r="F86" s="254"/>
      <c r="G86" s="254"/>
      <c r="H86" s="255"/>
      <c r="I86" s="256"/>
    </row>
    <row r="87" spans="1:9" ht="21.75" customHeight="1">
      <c r="A87" s="265"/>
      <c r="B87" s="265"/>
      <c r="C87" s="251" t="s">
        <v>67</v>
      </c>
      <c r="D87" s="252">
        <v>38184.03</v>
      </c>
      <c r="E87" s="257"/>
      <c r="F87" s="254"/>
      <c r="G87" s="254"/>
      <c r="H87" s="255"/>
      <c r="I87" s="256"/>
    </row>
    <row r="88" spans="1:9" ht="21.75" customHeight="1">
      <c r="A88" s="265"/>
      <c r="B88" s="265"/>
      <c r="C88" s="251" t="s">
        <v>421</v>
      </c>
      <c r="D88" s="252">
        <f>D87-D86</f>
        <v>954.6399999999994</v>
      </c>
      <c r="E88" s="257"/>
      <c r="F88" s="254"/>
      <c r="G88" s="254"/>
      <c r="H88" s="255"/>
      <c r="I88" s="256"/>
    </row>
    <row r="89" spans="1:9" ht="21.75" customHeight="1">
      <c r="A89" s="265"/>
      <c r="B89" s="265"/>
      <c r="C89" s="251" t="s">
        <v>114</v>
      </c>
      <c r="D89" s="252">
        <v>2.5642106948300825</v>
      </c>
      <c r="E89" s="257" t="s">
        <v>111</v>
      </c>
      <c r="F89" s="258" t="s">
        <v>404</v>
      </c>
      <c r="G89" s="258" t="s">
        <v>730</v>
      </c>
      <c r="H89" s="259" t="s">
        <v>601</v>
      </c>
      <c r="I89" s="256"/>
    </row>
    <row r="90" spans="1:9" ht="21.75" customHeight="1">
      <c r="A90" s="265" t="s">
        <v>628</v>
      </c>
      <c r="B90" s="266" t="s">
        <v>89</v>
      </c>
      <c r="C90" s="251" t="s">
        <v>538</v>
      </c>
      <c r="D90" s="252">
        <v>0</v>
      </c>
      <c r="E90" s="257" t="s">
        <v>111</v>
      </c>
      <c r="F90" s="254">
        <v>0</v>
      </c>
      <c r="G90" s="254">
        <v>0</v>
      </c>
      <c r="H90" s="259" t="s">
        <v>1</v>
      </c>
      <c r="I90" s="256"/>
    </row>
    <row r="91" spans="1:9" ht="21.75" customHeight="1">
      <c r="A91" s="265"/>
      <c r="B91" s="266"/>
      <c r="C91" s="251" t="s">
        <v>67</v>
      </c>
      <c r="D91" s="252">
        <v>0</v>
      </c>
      <c r="E91" s="257" t="s">
        <v>111</v>
      </c>
      <c r="F91" s="254">
        <v>0</v>
      </c>
      <c r="G91" s="254">
        <v>0</v>
      </c>
      <c r="H91" s="259" t="s">
        <v>1</v>
      </c>
      <c r="I91" s="256"/>
    </row>
    <row r="92" spans="1:9" ht="21.75" customHeight="1">
      <c r="A92" s="265"/>
      <c r="B92" s="266"/>
      <c r="C92" s="251" t="s">
        <v>421</v>
      </c>
      <c r="D92" s="252">
        <f>D91-D90</f>
        <v>0</v>
      </c>
      <c r="E92" s="257"/>
      <c r="F92" s="254"/>
      <c r="G92" s="254"/>
      <c r="H92" s="255"/>
      <c r="I92" s="256"/>
    </row>
    <row r="93" spans="1:9" ht="21.75" customHeight="1">
      <c r="A93" s="265"/>
      <c r="B93" s="266"/>
      <c r="C93" s="251" t="s">
        <v>114</v>
      </c>
      <c r="D93" s="252">
        <v>0</v>
      </c>
      <c r="E93" s="257"/>
      <c r="F93" s="254"/>
      <c r="G93" s="254"/>
      <c r="H93" s="255"/>
      <c r="I93" s="256"/>
    </row>
    <row r="94" spans="1:9" ht="21.75" customHeight="1">
      <c r="A94" s="265" t="s">
        <v>450</v>
      </c>
      <c r="B94" s="266" t="s">
        <v>445</v>
      </c>
      <c r="C94" s="251" t="s">
        <v>538</v>
      </c>
      <c r="D94" s="252">
        <v>4662228</v>
      </c>
      <c r="E94" s="257"/>
      <c r="F94" s="254"/>
      <c r="G94" s="254"/>
      <c r="H94" s="255"/>
      <c r="I94" s="256"/>
    </row>
    <row r="95" spans="1:9" ht="21.75" customHeight="1">
      <c r="A95" s="265"/>
      <c r="B95" s="266"/>
      <c r="C95" s="251" t="s">
        <v>67</v>
      </c>
      <c r="D95" s="252">
        <v>4703133.33</v>
      </c>
      <c r="E95" s="257"/>
      <c r="F95" s="254"/>
      <c r="G95" s="254"/>
      <c r="H95" s="255"/>
      <c r="I95" s="256"/>
    </row>
    <row r="96" spans="1:9" ht="21.75" customHeight="1">
      <c r="A96" s="265"/>
      <c r="B96" s="266"/>
      <c r="C96" s="251" t="s">
        <v>421</v>
      </c>
      <c r="D96" s="252">
        <f>D95-D94</f>
        <v>40905.330000000075</v>
      </c>
      <c r="E96" s="257"/>
      <c r="F96" s="254"/>
      <c r="G96" s="254"/>
      <c r="H96" s="255"/>
      <c r="I96" s="256"/>
    </row>
    <row r="97" spans="1:9" ht="21.75" customHeight="1">
      <c r="A97" s="265"/>
      <c r="B97" s="266"/>
      <c r="C97" s="251" t="s">
        <v>114</v>
      </c>
      <c r="D97" s="252">
        <v>0.8773772968632132</v>
      </c>
      <c r="E97" s="257"/>
      <c r="F97" s="254"/>
      <c r="G97" s="254"/>
      <c r="H97" s="255"/>
      <c r="I97" s="256"/>
    </row>
    <row r="98" spans="1:9" ht="21.75" customHeight="1">
      <c r="A98" s="265" t="s">
        <v>202</v>
      </c>
      <c r="B98" s="265" t="s">
        <v>608</v>
      </c>
      <c r="C98" s="251" t="s">
        <v>538</v>
      </c>
      <c r="D98" s="252">
        <v>67568.52</v>
      </c>
      <c r="E98" s="257"/>
      <c r="F98" s="254"/>
      <c r="G98" s="254"/>
      <c r="H98" s="255"/>
      <c r="I98" s="256"/>
    </row>
    <row r="99" spans="1:9" ht="21.75" customHeight="1">
      <c r="A99" s="265"/>
      <c r="B99" s="265"/>
      <c r="C99" s="251" t="s">
        <v>67</v>
      </c>
      <c r="D99" s="252">
        <v>56664.26</v>
      </c>
      <c r="E99" s="257"/>
      <c r="F99" s="254"/>
      <c r="G99" s="254"/>
      <c r="H99" s="255"/>
      <c r="I99" s="256"/>
    </row>
    <row r="100" spans="1:9" ht="21.75" customHeight="1">
      <c r="A100" s="265"/>
      <c r="B100" s="265"/>
      <c r="C100" s="251" t="s">
        <v>421</v>
      </c>
      <c r="D100" s="252">
        <f>D99-D98</f>
        <v>-10904.260000000002</v>
      </c>
      <c r="E100" s="257"/>
      <c r="F100" s="254"/>
      <c r="G100" s="254"/>
      <c r="H100" s="255"/>
      <c r="I100" s="256"/>
    </row>
    <row r="101" spans="1:9" ht="21.75" customHeight="1">
      <c r="A101" s="265"/>
      <c r="B101" s="265"/>
      <c r="C101" s="251" t="s">
        <v>114</v>
      </c>
      <c r="D101" s="252">
        <v>-16.138077317662137</v>
      </c>
      <c r="E101" s="257"/>
      <c r="F101" s="254"/>
      <c r="G101" s="254"/>
      <c r="H101" s="255"/>
      <c r="I101" s="256"/>
    </row>
    <row r="102" spans="1:9" ht="21.75" customHeight="1">
      <c r="A102" s="265" t="s">
        <v>559</v>
      </c>
      <c r="B102" s="265" t="s">
        <v>324</v>
      </c>
      <c r="C102" s="251" t="s">
        <v>538</v>
      </c>
      <c r="D102" s="252">
        <v>0</v>
      </c>
      <c r="E102" s="257" t="s">
        <v>111</v>
      </c>
      <c r="F102" s="258">
        <v>0</v>
      </c>
      <c r="G102" s="258">
        <v>0</v>
      </c>
      <c r="H102" s="259" t="s">
        <v>1</v>
      </c>
      <c r="I102" s="256"/>
    </row>
    <row r="103" spans="1:9" ht="21.75" customHeight="1">
      <c r="A103" s="265"/>
      <c r="B103" s="265"/>
      <c r="C103" s="251" t="s">
        <v>67</v>
      </c>
      <c r="D103" s="252">
        <v>0</v>
      </c>
      <c r="E103" s="257" t="s">
        <v>111</v>
      </c>
      <c r="F103" s="258">
        <v>0</v>
      </c>
      <c r="G103" s="258">
        <v>0</v>
      </c>
      <c r="H103" s="259" t="s">
        <v>1</v>
      </c>
      <c r="I103" s="256"/>
    </row>
    <row r="104" spans="1:9" ht="21.75" customHeight="1">
      <c r="A104" s="265"/>
      <c r="B104" s="265"/>
      <c r="C104" s="251" t="s">
        <v>421</v>
      </c>
      <c r="D104" s="252">
        <f>D103-D102</f>
        <v>0</v>
      </c>
      <c r="E104" s="257"/>
      <c r="F104" s="254"/>
      <c r="G104" s="254"/>
      <c r="H104" s="255"/>
      <c r="I104" s="256"/>
    </row>
    <row r="105" spans="1:9" ht="21.75" customHeight="1">
      <c r="A105" s="265"/>
      <c r="B105" s="265"/>
      <c r="C105" s="251" t="s">
        <v>114</v>
      </c>
      <c r="D105" s="252">
        <v>0</v>
      </c>
      <c r="E105" s="257"/>
      <c r="F105" s="254"/>
      <c r="G105" s="254"/>
      <c r="H105" s="255"/>
      <c r="I105" s="256"/>
    </row>
    <row r="106" spans="1:9" ht="21.75" customHeight="1">
      <c r="A106" s="265" t="s">
        <v>235</v>
      </c>
      <c r="B106" s="266" t="s">
        <v>445</v>
      </c>
      <c r="C106" s="251" t="s">
        <v>538</v>
      </c>
      <c r="D106" s="252">
        <v>350820.91</v>
      </c>
      <c r="E106" s="257"/>
      <c r="F106" s="254"/>
      <c r="G106" s="254"/>
      <c r="H106" s="255"/>
      <c r="I106" s="256"/>
    </row>
    <row r="107" spans="1:9" ht="21.75" customHeight="1">
      <c r="A107" s="265"/>
      <c r="B107" s="266"/>
      <c r="C107" s="251" t="s">
        <v>67</v>
      </c>
      <c r="D107" s="252">
        <v>350820.91</v>
      </c>
      <c r="E107" s="257"/>
      <c r="F107" s="254"/>
      <c r="G107" s="254"/>
      <c r="H107" s="255"/>
      <c r="I107" s="256"/>
    </row>
    <row r="108" spans="1:9" ht="21.75" customHeight="1">
      <c r="A108" s="265"/>
      <c r="B108" s="266"/>
      <c r="C108" s="251" t="s">
        <v>421</v>
      </c>
      <c r="D108" s="252">
        <f>D107-D106</f>
        <v>0</v>
      </c>
      <c r="E108" s="257"/>
      <c r="F108" s="254"/>
      <c r="G108" s="254"/>
      <c r="H108" s="255"/>
      <c r="I108" s="256"/>
    </row>
    <row r="109" spans="1:9" ht="21.75" customHeight="1">
      <c r="A109" s="265"/>
      <c r="B109" s="266"/>
      <c r="C109" s="251" t="s">
        <v>114</v>
      </c>
      <c r="D109" s="252">
        <v>0</v>
      </c>
      <c r="E109" s="257"/>
      <c r="F109" s="254"/>
      <c r="G109" s="254"/>
      <c r="H109" s="255"/>
      <c r="I109" s="256"/>
    </row>
    <row r="110" spans="1:9" ht="21.75" customHeight="1">
      <c r="A110" s="264" t="s">
        <v>478</v>
      </c>
      <c r="B110" s="264"/>
      <c r="C110" s="249"/>
      <c r="D110" s="267"/>
      <c r="E110" s="267"/>
      <c r="F110" s="267"/>
      <c r="G110" s="267"/>
      <c r="H110" s="226"/>
      <c r="I110" s="267"/>
    </row>
    <row r="111" spans="1:9" ht="21.75" customHeight="1">
      <c r="A111" s="265" t="s">
        <v>763</v>
      </c>
      <c r="B111" s="266" t="s">
        <v>445</v>
      </c>
      <c r="C111" s="251" t="s">
        <v>538</v>
      </c>
      <c r="D111" s="252">
        <v>-37256346.31</v>
      </c>
      <c r="E111" s="257" t="s">
        <v>111</v>
      </c>
      <c r="F111" s="258">
        <v>0</v>
      </c>
      <c r="G111" s="254"/>
      <c r="H111" s="259" t="s">
        <v>601</v>
      </c>
      <c r="I111" s="256"/>
    </row>
    <row r="112" spans="1:9" ht="21.75" customHeight="1">
      <c r="A112" s="265"/>
      <c r="B112" s="266"/>
      <c r="C112" s="251" t="s">
        <v>67</v>
      </c>
      <c r="D112" s="252">
        <v>4176106.56</v>
      </c>
      <c r="E112" s="257" t="s">
        <v>111</v>
      </c>
      <c r="F112" s="258">
        <v>0</v>
      </c>
      <c r="G112" s="254" t="s">
        <v>26</v>
      </c>
      <c r="H112" s="259" t="s">
        <v>1</v>
      </c>
      <c r="I112" s="256"/>
    </row>
    <row r="113" spans="1:9" ht="21.75" customHeight="1">
      <c r="A113" s="265"/>
      <c r="B113" s="266"/>
      <c r="C113" s="251" t="s">
        <v>421</v>
      </c>
      <c r="D113" s="252">
        <f>D112-D111</f>
        <v>41432452.870000005</v>
      </c>
      <c r="E113" s="257"/>
      <c r="F113" s="254"/>
      <c r="G113" s="254"/>
      <c r="H113" s="255"/>
      <c r="I113" s="256"/>
    </row>
    <row r="114" spans="1:9" ht="21.75" customHeight="1">
      <c r="A114" s="265"/>
      <c r="B114" s="266"/>
      <c r="C114" s="251" t="s">
        <v>114</v>
      </c>
      <c r="D114" s="252">
        <v>-111.20911461701517</v>
      </c>
      <c r="E114" s="257"/>
      <c r="F114" s="254"/>
      <c r="G114" s="254"/>
      <c r="H114" s="255"/>
      <c r="I114" s="256"/>
    </row>
    <row r="115" spans="1:9" ht="21.75" customHeight="1">
      <c r="A115" s="265" t="s">
        <v>138</v>
      </c>
      <c r="B115" s="266" t="s">
        <v>445</v>
      </c>
      <c r="C115" s="251" t="s">
        <v>538</v>
      </c>
      <c r="D115" s="252">
        <v>42292462.97</v>
      </c>
      <c r="E115" s="257" t="s">
        <v>111</v>
      </c>
      <c r="F115" s="258">
        <v>0</v>
      </c>
      <c r="G115" s="254" t="s">
        <v>26</v>
      </c>
      <c r="H115" s="259" t="s">
        <v>1</v>
      </c>
      <c r="I115" s="256"/>
    </row>
    <row r="116" spans="1:9" ht="21.75" customHeight="1">
      <c r="A116" s="265"/>
      <c r="B116" s="266"/>
      <c r="C116" s="251" t="s">
        <v>67</v>
      </c>
      <c r="D116" s="252">
        <v>46468569.53</v>
      </c>
      <c r="E116" s="257" t="s">
        <v>111</v>
      </c>
      <c r="F116" s="258">
        <v>0</v>
      </c>
      <c r="G116" s="254" t="s">
        <v>26</v>
      </c>
      <c r="H116" s="259" t="s">
        <v>1</v>
      </c>
      <c r="I116" s="256"/>
    </row>
    <row r="117" spans="1:9" ht="21.75" customHeight="1">
      <c r="A117" s="265"/>
      <c r="B117" s="266"/>
      <c r="C117" s="251" t="s">
        <v>421</v>
      </c>
      <c r="D117" s="252">
        <f>D116-D115</f>
        <v>4176106.5600000024</v>
      </c>
      <c r="E117" s="257"/>
      <c r="F117" s="254"/>
      <c r="G117" s="254"/>
      <c r="H117" s="255"/>
      <c r="I117" s="256"/>
    </row>
    <row r="118" spans="1:9" ht="21.75" customHeight="1">
      <c r="A118" s="265"/>
      <c r="B118" s="266"/>
      <c r="C118" s="251" t="s">
        <v>114</v>
      </c>
      <c r="D118" s="252">
        <v>9.874351756156429</v>
      </c>
      <c r="E118" s="257"/>
      <c r="F118" s="254"/>
      <c r="G118" s="254"/>
      <c r="H118" s="255"/>
      <c r="I118" s="256"/>
    </row>
    <row r="119" spans="1:9" ht="21.75" customHeight="1">
      <c r="A119" s="265" t="s">
        <v>186</v>
      </c>
      <c r="B119" s="265" t="s">
        <v>263</v>
      </c>
      <c r="C119" s="251" t="s">
        <v>538</v>
      </c>
      <c r="D119" s="252">
        <v>2.35</v>
      </c>
      <c r="E119" s="257"/>
      <c r="F119" s="254"/>
      <c r="G119" s="254"/>
      <c r="H119" s="255"/>
      <c r="I119" s="256"/>
    </row>
    <row r="120" spans="1:9" ht="21.75" customHeight="1">
      <c r="A120" s="265"/>
      <c r="B120" s="265"/>
      <c r="C120" s="251" t="s">
        <v>67</v>
      </c>
      <c r="D120" s="252">
        <v>2.38</v>
      </c>
      <c r="E120" s="257"/>
      <c r="F120" s="254"/>
      <c r="G120" s="254"/>
      <c r="H120" s="255"/>
      <c r="I120" s="256"/>
    </row>
    <row r="121" spans="1:9" ht="21.75" customHeight="1">
      <c r="A121" s="265"/>
      <c r="B121" s="265"/>
      <c r="C121" s="251" t="s">
        <v>421</v>
      </c>
      <c r="D121" s="252">
        <f>D120-D119</f>
        <v>0.029999999999999805</v>
      </c>
      <c r="E121" s="257"/>
      <c r="F121" s="254"/>
      <c r="G121" s="254"/>
      <c r="H121" s="255"/>
      <c r="I121" s="256"/>
    </row>
    <row r="122" spans="1:9" ht="21.75" customHeight="1">
      <c r="A122" s="265"/>
      <c r="B122" s="265"/>
      <c r="C122" s="251" t="s">
        <v>114</v>
      </c>
      <c r="D122" s="252">
        <v>1.2765957446808418</v>
      </c>
      <c r="E122" s="257"/>
      <c r="F122" s="254"/>
      <c r="G122" s="254"/>
      <c r="H122" s="255"/>
      <c r="I122" s="256"/>
    </row>
    <row r="123" spans="1:9" ht="21.75" customHeight="1">
      <c r="A123" s="264" t="s">
        <v>497</v>
      </c>
      <c r="B123" s="264"/>
      <c r="C123" s="249"/>
      <c r="D123" s="267"/>
      <c r="E123" s="267"/>
      <c r="F123" s="267"/>
      <c r="G123" s="267"/>
      <c r="H123" s="226"/>
      <c r="I123" s="267"/>
    </row>
    <row r="124" spans="1:9" ht="21.75" customHeight="1">
      <c r="A124" s="265" t="s">
        <v>654</v>
      </c>
      <c r="B124" s="266" t="s">
        <v>445</v>
      </c>
      <c r="C124" s="251" t="s">
        <v>538</v>
      </c>
      <c r="D124" s="252">
        <v>13859</v>
      </c>
      <c r="E124" s="257"/>
      <c r="F124" s="254"/>
      <c r="G124" s="254"/>
      <c r="H124" s="255"/>
      <c r="I124" s="256"/>
    </row>
    <row r="125" spans="1:9" ht="21.75" customHeight="1">
      <c r="A125" s="265"/>
      <c r="B125" s="266"/>
      <c r="C125" s="251" t="s">
        <v>67</v>
      </c>
      <c r="D125" s="252">
        <v>14671</v>
      </c>
      <c r="E125" s="257"/>
      <c r="F125" s="254"/>
      <c r="G125" s="254"/>
      <c r="H125" s="255"/>
      <c r="I125" s="256"/>
    </row>
    <row r="126" spans="1:9" ht="21.75" customHeight="1">
      <c r="A126" s="265"/>
      <c r="B126" s="266"/>
      <c r="C126" s="251" t="s">
        <v>421</v>
      </c>
      <c r="D126" s="252">
        <f>D125-D124</f>
        <v>812</v>
      </c>
      <c r="E126" s="257"/>
      <c r="F126" s="254"/>
      <c r="G126" s="254"/>
      <c r="H126" s="255"/>
      <c r="I126" s="256"/>
    </row>
    <row r="127" spans="1:9" ht="21.75" customHeight="1">
      <c r="A127" s="265"/>
      <c r="B127" s="266"/>
      <c r="C127" s="251" t="s">
        <v>114</v>
      </c>
      <c r="D127" s="252">
        <v>5.859008586478098</v>
      </c>
      <c r="E127" s="257" t="s">
        <v>111</v>
      </c>
      <c r="F127" s="258">
        <v>0</v>
      </c>
      <c r="G127" s="258">
        <v>0.2</v>
      </c>
      <c r="H127" s="259" t="s">
        <v>1</v>
      </c>
      <c r="I127" s="256"/>
    </row>
    <row r="128" spans="1:9" ht="21.75" customHeight="1">
      <c r="A128" s="265" t="s">
        <v>105</v>
      </c>
      <c r="B128" s="266" t="s">
        <v>445</v>
      </c>
      <c r="C128" s="251" t="s">
        <v>538</v>
      </c>
      <c r="D128" s="252">
        <v>2935</v>
      </c>
      <c r="E128" s="257"/>
      <c r="F128" s="254"/>
      <c r="G128" s="254"/>
      <c r="H128" s="255"/>
      <c r="I128" s="256"/>
    </row>
    <row r="129" spans="1:9" ht="21.75" customHeight="1">
      <c r="A129" s="265"/>
      <c r="B129" s="266"/>
      <c r="C129" s="251" t="s">
        <v>67</v>
      </c>
      <c r="D129" s="252">
        <v>2945</v>
      </c>
      <c r="E129" s="257"/>
      <c r="F129" s="254"/>
      <c r="G129" s="254"/>
      <c r="H129" s="255"/>
      <c r="I129" s="256"/>
    </row>
    <row r="130" spans="1:9" ht="21.75" customHeight="1">
      <c r="A130" s="265"/>
      <c r="B130" s="266"/>
      <c r="C130" s="251" t="s">
        <v>421</v>
      </c>
      <c r="D130" s="252">
        <f>D129-D128</f>
        <v>10</v>
      </c>
      <c r="E130" s="257"/>
      <c r="F130" s="254"/>
      <c r="G130" s="254"/>
      <c r="H130" s="255"/>
      <c r="I130" s="256"/>
    </row>
    <row r="131" spans="1:9" ht="21.75" customHeight="1">
      <c r="A131" s="265"/>
      <c r="B131" s="266"/>
      <c r="C131" s="251" t="s">
        <v>114</v>
      </c>
      <c r="D131" s="252">
        <v>0.34071550255536653</v>
      </c>
      <c r="E131" s="257" t="s">
        <v>111</v>
      </c>
      <c r="F131" s="258">
        <v>0</v>
      </c>
      <c r="G131" s="258">
        <v>0.2</v>
      </c>
      <c r="H131" s="259" t="s">
        <v>1</v>
      </c>
      <c r="I131" s="256"/>
    </row>
    <row r="132" spans="1:9" ht="21.75" customHeight="1">
      <c r="A132" s="265" t="s">
        <v>269</v>
      </c>
      <c r="B132" s="265" t="s">
        <v>350</v>
      </c>
      <c r="C132" s="251" t="s">
        <v>538</v>
      </c>
      <c r="D132" s="252">
        <f>D124-D128</f>
        <v>10924</v>
      </c>
      <c r="E132" s="257"/>
      <c r="F132" s="254"/>
      <c r="G132" s="254"/>
      <c r="H132" s="255"/>
      <c r="I132" s="256"/>
    </row>
    <row r="133" spans="1:9" ht="21.75" customHeight="1">
      <c r="A133" s="265"/>
      <c r="B133" s="265"/>
      <c r="C133" s="251" t="s">
        <v>67</v>
      </c>
      <c r="D133" s="252">
        <f>D125-D129</f>
        <v>11726</v>
      </c>
      <c r="E133" s="257"/>
      <c r="F133" s="254"/>
      <c r="G133" s="254"/>
      <c r="H133" s="255"/>
      <c r="I133" s="256"/>
    </row>
    <row r="134" spans="1:9" ht="21.75" customHeight="1">
      <c r="A134" s="265"/>
      <c r="B134" s="265"/>
      <c r="C134" s="251" t="s">
        <v>421</v>
      </c>
      <c r="D134" s="252">
        <f>D133-D132</f>
        <v>802</v>
      </c>
      <c r="E134" s="257"/>
      <c r="F134" s="254"/>
      <c r="G134" s="254"/>
      <c r="H134" s="255"/>
      <c r="I134" s="256"/>
    </row>
    <row r="135" spans="1:9" ht="21.75" customHeight="1">
      <c r="A135" s="265"/>
      <c r="B135" s="265"/>
      <c r="C135" s="251" t="s">
        <v>114</v>
      </c>
      <c r="D135" s="252">
        <v>7.341633101428058</v>
      </c>
      <c r="E135" s="257" t="s">
        <v>111</v>
      </c>
      <c r="F135" s="258">
        <v>0</v>
      </c>
      <c r="G135" s="258">
        <v>0.2</v>
      </c>
      <c r="H135" s="259" t="s">
        <v>1</v>
      </c>
      <c r="I135" s="256"/>
    </row>
    <row r="136" spans="1:9" ht="21.75" customHeight="1">
      <c r="A136" s="265" t="s">
        <v>755</v>
      </c>
      <c r="B136" s="265" t="s">
        <v>408</v>
      </c>
      <c r="C136" s="251" t="s">
        <v>538</v>
      </c>
      <c r="D136" s="252">
        <f>D132/D124*100</f>
        <v>78.82242586045169</v>
      </c>
      <c r="E136" s="257"/>
      <c r="F136" s="254"/>
      <c r="G136" s="254"/>
      <c r="H136" s="255"/>
      <c r="I136" s="256"/>
    </row>
    <row r="137" spans="1:9" ht="21.75" customHeight="1">
      <c r="A137" s="265"/>
      <c r="B137" s="265"/>
      <c r="C137" s="251" t="s">
        <v>67</v>
      </c>
      <c r="D137" s="252">
        <f>D133/D125*100</f>
        <v>79.9263853861359</v>
      </c>
      <c r="E137" s="257"/>
      <c r="F137" s="254"/>
      <c r="G137" s="254"/>
      <c r="H137" s="255"/>
      <c r="I137" s="256"/>
    </row>
    <row r="138" spans="1:9" ht="21.75" customHeight="1">
      <c r="A138" s="265"/>
      <c r="B138" s="265"/>
      <c r="C138" s="251" t="s">
        <v>421</v>
      </c>
      <c r="D138" s="252">
        <f>D137-D136</f>
        <v>1.1039595256842176</v>
      </c>
      <c r="E138" s="257"/>
      <c r="F138" s="254"/>
      <c r="G138" s="254"/>
      <c r="H138" s="255"/>
      <c r="I138" s="256"/>
    </row>
    <row r="139" spans="1:9" ht="21.75" customHeight="1">
      <c r="A139" s="265" t="s">
        <v>669</v>
      </c>
      <c r="B139" s="266" t="s">
        <v>445</v>
      </c>
      <c r="C139" s="251" t="s">
        <v>538</v>
      </c>
      <c r="D139" s="252">
        <v>13459</v>
      </c>
      <c r="E139" s="257"/>
      <c r="F139" s="254"/>
      <c r="G139" s="254"/>
      <c r="H139" s="255"/>
      <c r="I139" s="256"/>
    </row>
    <row r="140" spans="1:9" ht="21.75" customHeight="1">
      <c r="A140" s="265"/>
      <c r="B140" s="266"/>
      <c r="C140" s="251" t="s">
        <v>67</v>
      </c>
      <c r="D140" s="252">
        <v>14274</v>
      </c>
      <c r="E140" s="257"/>
      <c r="F140" s="254"/>
      <c r="G140" s="254"/>
      <c r="H140" s="255"/>
      <c r="I140" s="256"/>
    </row>
    <row r="141" spans="1:9" ht="21.75" customHeight="1">
      <c r="A141" s="265"/>
      <c r="B141" s="266"/>
      <c r="C141" s="251" t="s">
        <v>421</v>
      </c>
      <c r="D141" s="252">
        <f>D140-D139</f>
        <v>815</v>
      </c>
      <c r="E141" s="257"/>
      <c r="F141" s="254"/>
      <c r="G141" s="254"/>
      <c r="H141" s="255"/>
      <c r="I141" s="256"/>
    </row>
    <row r="142" spans="1:9" ht="21.75" customHeight="1">
      <c r="A142" s="265"/>
      <c r="B142" s="266"/>
      <c r="C142" s="251" t="s">
        <v>114</v>
      </c>
      <c r="D142" s="252">
        <v>6.055427594917906</v>
      </c>
      <c r="E142" s="257" t="s">
        <v>111</v>
      </c>
      <c r="F142" s="258">
        <v>0</v>
      </c>
      <c r="G142" s="258">
        <v>0.2</v>
      </c>
      <c r="H142" s="259" t="s">
        <v>1</v>
      </c>
      <c r="I142" s="256"/>
    </row>
    <row r="143" spans="1:9" ht="21.75" customHeight="1">
      <c r="A143" s="265" t="s">
        <v>247</v>
      </c>
      <c r="B143" s="266" t="s">
        <v>445</v>
      </c>
      <c r="C143" s="251" t="s">
        <v>538</v>
      </c>
      <c r="D143" s="252">
        <v>2935</v>
      </c>
      <c r="E143" s="257"/>
      <c r="F143" s="269"/>
      <c r="G143" s="269"/>
      <c r="H143" s="255"/>
      <c r="I143" s="256"/>
    </row>
    <row r="144" spans="1:9" ht="21.75" customHeight="1">
      <c r="A144" s="265"/>
      <c r="B144" s="266"/>
      <c r="C144" s="251" t="s">
        <v>67</v>
      </c>
      <c r="D144" s="252">
        <v>2945</v>
      </c>
      <c r="E144" s="257"/>
      <c r="F144" s="269"/>
      <c r="G144" s="269"/>
      <c r="H144" s="255"/>
      <c r="I144" s="256"/>
    </row>
    <row r="145" spans="1:9" ht="21.75" customHeight="1">
      <c r="A145" s="265"/>
      <c r="B145" s="266"/>
      <c r="C145" s="251" t="s">
        <v>421</v>
      </c>
      <c r="D145" s="252">
        <f>D144-D143</f>
        <v>10</v>
      </c>
      <c r="E145" s="257"/>
      <c r="F145" s="269"/>
      <c r="G145" s="269"/>
      <c r="H145" s="255"/>
      <c r="I145" s="256"/>
    </row>
    <row r="146" spans="1:9" ht="21.75" customHeight="1">
      <c r="A146" s="265"/>
      <c r="B146" s="266"/>
      <c r="C146" s="251" t="s">
        <v>114</v>
      </c>
      <c r="D146" s="252">
        <v>0.34071550255536653</v>
      </c>
      <c r="E146" s="257" t="s">
        <v>111</v>
      </c>
      <c r="F146" s="258">
        <v>0</v>
      </c>
      <c r="G146" s="258">
        <v>0.2</v>
      </c>
      <c r="H146" s="259" t="s">
        <v>1</v>
      </c>
      <c r="I146" s="256"/>
    </row>
    <row r="147" spans="1:9" ht="21.75" customHeight="1">
      <c r="A147" s="265" t="s">
        <v>389</v>
      </c>
      <c r="B147" s="265" t="s">
        <v>181</v>
      </c>
      <c r="C147" s="251" t="s">
        <v>538</v>
      </c>
      <c r="D147" s="252">
        <f>D139-D143</f>
        <v>10524</v>
      </c>
      <c r="E147" s="257"/>
      <c r="F147" s="269"/>
      <c r="G147" s="269"/>
      <c r="H147" s="255"/>
      <c r="I147" s="256"/>
    </row>
    <row r="148" spans="1:9" ht="21.75" customHeight="1">
      <c r="A148" s="265"/>
      <c r="B148" s="265"/>
      <c r="C148" s="251" t="s">
        <v>67</v>
      </c>
      <c r="D148" s="252">
        <f>D140-D144</f>
        <v>11329</v>
      </c>
      <c r="E148" s="257"/>
      <c r="F148" s="269"/>
      <c r="G148" s="269"/>
      <c r="H148" s="255"/>
      <c r="I148" s="256"/>
    </row>
    <row r="149" spans="1:9" ht="21.75" customHeight="1">
      <c r="A149" s="265"/>
      <c r="B149" s="265"/>
      <c r="C149" s="251" t="s">
        <v>421</v>
      </c>
      <c r="D149" s="252">
        <f>D148-D147</f>
        <v>805</v>
      </c>
      <c r="E149" s="257"/>
      <c r="F149" s="254"/>
      <c r="G149" s="254"/>
      <c r="H149" s="255"/>
      <c r="I149" s="256"/>
    </row>
    <row r="150" spans="1:9" ht="21.75" customHeight="1">
      <c r="A150" s="265"/>
      <c r="B150" s="265"/>
      <c r="C150" s="251" t="s">
        <v>114</v>
      </c>
      <c r="D150" s="252">
        <v>7.649182820220446</v>
      </c>
      <c r="E150" s="257" t="s">
        <v>111</v>
      </c>
      <c r="F150" s="258">
        <v>0</v>
      </c>
      <c r="G150" s="258">
        <v>0.2</v>
      </c>
      <c r="H150" s="259" t="s">
        <v>1</v>
      </c>
      <c r="I150" s="256"/>
    </row>
    <row r="151" spans="1:9" ht="21.75" customHeight="1">
      <c r="A151" s="265" t="s">
        <v>29</v>
      </c>
      <c r="B151" s="265" t="s">
        <v>742</v>
      </c>
      <c r="C151" s="251" t="s">
        <v>538</v>
      </c>
      <c r="D151" s="252">
        <f>D147/D139*100</f>
        <v>78.19303068578645</v>
      </c>
      <c r="E151" s="257"/>
      <c r="F151" s="254"/>
      <c r="G151" s="254"/>
      <c r="H151" s="255"/>
      <c r="I151" s="256"/>
    </row>
    <row r="152" spans="1:9" ht="21.75" customHeight="1">
      <c r="A152" s="265"/>
      <c r="B152" s="265"/>
      <c r="C152" s="251" t="s">
        <v>67</v>
      </c>
      <c r="D152" s="252">
        <f>D148/D140*100</f>
        <v>79.36808182709822</v>
      </c>
      <c r="E152" s="257"/>
      <c r="F152" s="254"/>
      <c r="G152" s="254"/>
      <c r="H152" s="255"/>
      <c r="I152" s="256"/>
    </row>
    <row r="153" spans="1:9" ht="21.75" customHeight="1">
      <c r="A153" s="265"/>
      <c r="B153" s="265"/>
      <c r="C153" s="251" t="s">
        <v>421</v>
      </c>
      <c r="D153" s="252">
        <f>D152-D151</f>
        <v>1.1750511413117692</v>
      </c>
      <c r="E153" s="257"/>
      <c r="F153" s="254"/>
      <c r="G153" s="254"/>
      <c r="H153" s="255"/>
      <c r="I153" s="256"/>
    </row>
    <row r="154" spans="1:9" ht="21.75" customHeight="1">
      <c r="A154" s="265" t="s">
        <v>22</v>
      </c>
      <c r="B154" s="265" t="s">
        <v>252</v>
      </c>
      <c r="C154" s="251" t="s">
        <v>538</v>
      </c>
      <c r="D154" s="252">
        <f>D139*100/D124</f>
        <v>97.1137888736561</v>
      </c>
      <c r="E154" s="257" t="s">
        <v>111</v>
      </c>
      <c r="F154" s="258">
        <v>0.75</v>
      </c>
      <c r="G154" s="258">
        <v>1</v>
      </c>
      <c r="H154" s="259" t="s">
        <v>1</v>
      </c>
      <c r="I154" s="256"/>
    </row>
    <row r="155" spans="1:9" ht="21.75" customHeight="1">
      <c r="A155" s="265"/>
      <c r="B155" s="265"/>
      <c r="C155" s="251" t="s">
        <v>67</v>
      </c>
      <c r="D155" s="252">
        <f>D140*100/D125</f>
        <v>97.29398132369981</v>
      </c>
      <c r="E155" s="257" t="s">
        <v>111</v>
      </c>
      <c r="F155" s="258">
        <v>0.75</v>
      </c>
      <c r="G155" s="258">
        <v>1</v>
      </c>
      <c r="H155" s="259" t="s">
        <v>1</v>
      </c>
      <c r="I155" s="256"/>
    </row>
    <row r="156" spans="1:9" ht="21.75" customHeight="1">
      <c r="A156" s="265"/>
      <c r="B156" s="265"/>
      <c r="C156" s="251" t="s">
        <v>421</v>
      </c>
      <c r="D156" s="252">
        <f>D155-D154</f>
        <v>0.18019245004370532</v>
      </c>
      <c r="E156" s="257" t="s">
        <v>111</v>
      </c>
      <c r="F156" s="258">
        <v>0</v>
      </c>
      <c r="G156" s="254" t="s">
        <v>26</v>
      </c>
      <c r="H156" s="259" t="s">
        <v>1</v>
      </c>
      <c r="I156" s="256"/>
    </row>
    <row r="157" spans="1:9" ht="21.75" customHeight="1">
      <c r="A157" s="265" t="s">
        <v>343</v>
      </c>
      <c r="B157" s="265" t="s">
        <v>459</v>
      </c>
      <c r="C157" s="251" t="s">
        <v>538</v>
      </c>
      <c r="D157" s="252">
        <f>D143*100/D128</f>
        <v>100</v>
      </c>
      <c r="E157" s="257" t="s">
        <v>111</v>
      </c>
      <c r="F157" s="258">
        <v>0.75</v>
      </c>
      <c r="G157" s="258">
        <v>1</v>
      </c>
      <c r="H157" s="259" t="s">
        <v>1</v>
      </c>
      <c r="I157" s="256"/>
    </row>
    <row r="158" spans="1:9" ht="21.75" customHeight="1">
      <c r="A158" s="265"/>
      <c r="B158" s="265"/>
      <c r="C158" s="251" t="s">
        <v>67</v>
      </c>
      <c r="D158" s="252">
        <f>D144*100/D129</f>
        <v>100</v>
      </c>
      <c r="E158" s="257" t="s">
        <v>111</v>
      </c>
      <c r="F158" s="258">
        <v>0.75</v>
      </c>
      <c r="G158" s="258">
        <v>1</v>
      </c>
      <c r="H158" s="259" t="s">
        <v>1</v>
      </c>
      <c r="I158" s="256"/>
    </row>
    <row r="159" spans="1:9" ht="21.75" customHeight="1">
      <c r="A159" s="265"/>
      <c r="B159" s="265"/>
      <c r="C159" s="251" t="s">
        <v>421</v>
      </c>
      <c r="D159" s="252">
        <f>D158-D157</f>
        <v>0</v>
      </c>
      <c r="E159" s="257"/>
      <c r="F159" s="254"/>
      <c r="G159" s="254"/>
      <c r="H159" s="255"/>
      <c r="I159" s="256"/>
    </row>
    <row r="160" spans="1:9" ht="21.75" customHeight="1">
      <c r="A160" s="265" t="s">
        <v>288</v>
      </c>
      <c r="B160" s="265" t="s">
        <v>53</v>
      </c>
      <c r="C160" s="251" t="s">
        <v>538</v>
      </c>
      <c r="D160" s="252">
        <f>D147*100/D132</f>
        <v>96.3383376052728</v>
      </c>
      <c r="E160" s="257" t="s">
        <v>111</v>
      </c>
      <c r="F160" s="258">
        <v>0.75</v>
      </c>
      <c r="G160" s="258">
        <v>1</v>
      </c>
      <c r="H160" s="259" t="s">
        <v>1</v>
      </c>
      <c r="I160" s="256"/>
    </row>
    <row r="161" spans="1:9" ht="21.75" customHeight="1">
      <c r="A161" s="265"/>
      <c r="B161" s="265"/>
      <c r="C161" s="251" t="s">
        <v>67</v>
      </c>
      <c r="D161" s="252">
        <f>D148*100/D133</f>
        <v>96.61436124850759</v>
      </c>
      <c r="E161" s="257" t="s">
        <v>111</v>
      </c>
      <c r="F161" s="258">
        <v>0.75</v>
      </c>
      <c r="G161" s="258">
        <v>1</v>
      </c>
      <c r="H161" s="259" t="s">
        <v>1</v>
      </c>
      <c r="I161" s="256"/>
    </row>
    <row r="162" spans="1:9" ht="21.75" customHeight="1">
      <c r="A162" s="265"/>
      <c r="B162" s="265"/>
      <c r="C162" s="251" t="s">
        <v>421</v>
      </c>
      <c r="D162" s="252">
        <f>D161-D160</f>
        <v>0.2760236432347938</v>
      </c>
      <c r="E162" s="257"/>
      <c r="F162" s="254"/>
      <c r="G162" s="254"/>
      <c r="H162" s="255"/>
      <c r="I162" s="256"/>
    </row>
    <row r="163" spans="1:9" ht="21.75" customHeight="1">
      <c r="A163" s="265" t="s">
        <v>635</v>
      </c>
      <c r="B163" s="266" t="s">
        <v>445</v>
      </c>
      <c r="C163" s="251" t="s">
        <v>538</v>
      </c>
      <c r="D163" s="252">
        <v>5634</v>
      </c>
      <c r="E163" s="257"/>
      <c r="F163" s="254"/>
      <c r="G163" s="254"/>
      <c r="H163" s="255"/>
      <c r="I163" s="256"/>
    </row>
    <row r="164" spans="1:9" ht="21.75" customHeight="1">
      <c r="A164" s="265"/>
      <c r="B164" s="266"/>
      <c r="C164" s="251" t="s">
        <v>67</v>
      </c>
      <c r="D164" s="252">
        <v>5991</v>
      </c>
      <c r="E164" s="257"/>
      <c r="F164" s="254"/>
      <c r="G164" s="254"/>
      <c r="H164" s="255"/>
      <c r="I164" s="256"/>
    </row>
    <row r="165" spans="1:9" ht="21.75" customHeight="1">
      <c r="A165" s="265"/>
      <c r="B165" s="266"/>
      <c r="C165" s="251" t="s">
        <v>421</v>
      </c>
      <c r="D165" s="252">
        <f>D164-D163</f>
        <v>357</v>
      </c>
      <c r="E165" s="257"/>
      <c r="F165" s="254"/>
      <c r="G165" s="254"/>
      <c r="H165" s="255"/>
      <c r="I165" s="256"/>
    </row>
    <row r="166" spans="1:9" ht="21.75" customHeight="1">
      <c r="A166" s="265"/>
      <c r="B166" s="266"/>
      <c r="C166" s="251" t="s">
        <v>114</v>
      </c>
      <c r="D166" s="252">
        <v>6.33652822151225</v>
      </c>
      <c r="E166" s="257" t="s">
        <v>111</v>
      </c>
      <c r="F166" s="258">
        <v>0</v>
      </c>
      <c r="G166" s="258">
        <v>0.1</v>
      </c>
      <c r="H166" s="259" t="s">
        <v>1</v>
      </c>
      <c r="I166" s="256"/>
    </row>
    <row r="167" spans="1:9" ht="21.75" customHeight="1">
      <c r="A167" s="265" t="s">
        <v>623</v>
      </c>
      <c r="B167" s="265" t="s">
        <v>72</v>
      </c>
      <c r="C167" s="251" t="s">
        <v>538</v>
      </c>
      <c r="D167" s="252">
        <v>28</v>
      </c>
      <c r="E167" s="257"/>
      <c r="F167" s="254"/>
      <c r="G167" s="254"/>
      <c r="H167" s="255"/>
      <c r="I167" s="256"/>
    </row>
    <row r="168" spans="1:9" ht="21.75" customHeight="1">
      <c r="A168" s="265"/>
      <c r="B168" s="265"/>
      <c r="C168" s="251" t="s">
        <v>67</v>
      </c>
      <c r="D168" s="252">
        <v>12</v>
      </c>
      <c r="E168" s="257"/>
      <c r="F168" s="254"/>
      <c r="G168" s="254"/>
      <c r="H168" s="255"/>
      <c r="I168" s="256"/>
    </row>
    <row r="169" spans="1:9" ht="21.75" customHeight="1">
      <c r="A169" s="265"/>
      <c r="B169" s="265"/>
      <c r="C169" s="251" t="s">
        <v>421</v>
      </c>
      <c r="D169" s="252">
        <f>D168-D167</f>
        <v>-16</v>
      </c>
      <c r="E169" s="257" t="s">
        <v>111</v>
      </c>
      <c r="F169" s="254" t="s">
        <v>26</v>
      </c>
      <c r="G169" s="258">
        <v>0</v>
      </c>
      <c r="H169" s="259" t="s">
        <v>1</v>
      </c>
      <c r="I169" s="256"/>
    </row>
    <row r="170" spans="1:9" ht="21.75" customHeight="1">
      <c r="A170" s="265"/>
      <c r="B170" s="265"/>
      <c r="C170" s="251" t="s">
        <v>114</v>
      </c>
      <c r="D170" s="252">
        <v>-57.14285714285714</v>
      </c>
      <c r="E170" s="257"/>
      <c r="F170" s="254"/>
      <c r="G170" s="254"/>
      <c r="H170" s="255"/>
      <c r="I170" s="256"/>
    </row>
    <row r="171" spans="1:9" ht="21.75" customHeight="1">
      <c r="A171" s="264" t="s">
        <v>179</v>
      </c>
      <c r="B171" s="264"/>
      <c r="C171" s="249"/>
      <c r="D171" s="267"/>
      <c r="E171" s="267"/>
      <c r="F171" s="267"/>
      <c r="G171" s="267"/>
      <c r="H171" s="226"/>
      <c r="I171" s="267"/>
    </row>
    <row r="172" spans="1:9" ht="21.75" customHeight="1">
      <c r="A172" s="265" t="s">
        <v>533</v>
      </c>
      <c r="B172" s="266" t="s">
        <v>445</v>
      </c>
      <c r="C172" s="251" t="s">
        <v>538</v>
      </c>
      <c r="D172" s="252">
        <v>497767582.12</v>
      </c>
      <c r="E172" s="257"/>
      <c r="F172" s="254"/>
      <c r="G172" s="254"/>
      <c r="H172" s="255"/>
      <c r="I172" s="256"/>
    </row>
    <row r="173" spans="1:9" ht="21.75" customHeight="1">
      <c r="A173" s="265"/>
      <c r="B173" s="266"/>
      <c r="C173" s="251" t="s">
        <v>67</v>
      </c>
      <c r="D173" s="252">
        <v>711750414.91</v>
      </c>
      <c r="E173" s="257"/>
      <c r="F173" s="254"/>
      <c r="G173" s="254"/>
      <c r="H173" s="255"/>
      <c r="I173" s="256"/>
    </row>
    <row r="174" spans="1:9" ht="21.75" customHeight="1">
      <c r="A174" s="265"/>
      <c r="B174" s="266"/>
      <c r="C174" s="251" t="s">
        <v>421</v>
      </c>
      <c r="D174" s="252">
        <f>D173-D172</f>
        <v>213982832.78999996</v>
      </c>
      <c r="E174" s="257"/>
      <c r="F174" s="254"/>
      <c r="G174" s="254"/>
      <c r="H174" s="255"/>
      <c r="I174" s="256"/>
    </row>
    <row r="175" spans="1:9" ht="21.75" customHeight="1">
      <c r="A175" s="265"/>
      <c r="B175" s="266"/>
      <c r="C175" s="251" t="s">
        <v>114</v>
      </c>
      <c r="D175" s="252">
        <v>42.98850316419638</v>
      </c>
      <c r="E175" s="257" t="s">
        <v>111</v>
      </c>
      <c r="F175" s="258">
        <v>0.05</v>
      </c>
      <c r="G175" s="258">
        <v>0.3</v>
      </c>
      <c r="H175" s="259" t="s">
        <v>601</v>
      </c>
      <c r="I175" s="256"/>
    </row>
    <row r="176" spans="1:9" ht="21.75" customHeight="1">
      <c r="A176" s="265" t="s">
        <v>629</v>
      </c>
      <c r="B176" s="266" t="s">
        <v>445</v>
      </c>
      <c r="C176" s="251" t="s">
        <v>538</v>
      </c>
      <c r="D176" s="252">
        <v>388199430.97</v>
      </c>
      <c r="E176" s="257"/>
      <c r="F176" s="254"/>
      <c r="G176" s="254"/>
      <c r="H176" s="255"/>
      <c r="I176" s="256"/>
    </row>
    <row r="177" spans="1:9" ht="21.75" customHeight="1">
      <c r="A177" s="265"/>
      <c r="B177" s="266"/>
      <c r="C177" s="251" t="s">
        <v>67</v>
      </c>
      <c r="D177" s="252">
        <v>564745260.43</v>
      </c>
      <c r="E177" s="257"/>
      <c r="F177" s="254"/>
      <c r="G177" s="254"/>
      <c r="H177" s="255"/>
      <c r="I177" s="256"/>
    </row>
    <row r="178" spans="1:9" ht="21.75" customHeight="1">
      <c r="A178" s="265"/>
      <c r="B178" s="266"/>
      <c r="C178" s="251" t="s">
        <v>421</v>
      </c>
      <c r="D178" s="252">
        <f>D177-D176</f>
        <v>176545829.45999992</v>
      </c>
      <c r="E178" s="257"/>
      <c r="F178" s="254"/>
      <c r="G178" s="254"/>
      <c r="H178" s="255"/>
      <c r="I178" s="256"/>
    </row>
    <row r="179" spans="1:9" ht="21.75" customHeight="1">
      <c r="A179" s="265"/>
      <c r="B179" s="266"/>
      <c r="C179" s="251" t="s">
        <v>114</v>
      </c>
      <c r="D179" s="252">
        <v>45.47812680169625</v>
      </c>
      <c r="E179" s="257" t="s">
        <v>111</v>
      </c>
      <c r="F179" s="258">
        <v>0.05</v>
      </c>
      <c r="G179" s="258">
        <v>0.3</v>
      </c>
      <c r="H179" s="259" t="s">
        <v>601</v>
      </c>
      <c r="I179" s="256"/>
    </row>
    <row r="180" spans="1:9" ht="21.75" customHeight="1">
      <c r="A180" s="265" t="s">
        <v>125</v>
      </c>
      <c r="B180" s="266" t="s">
        <v>445</v>
      </c>
      <c r="C180" s="251" t="s">
        <v>538</v>
      </c>
      <c r="D180" s="252">
        <v>109568151.15</v>
      </c>
      <c r="E180" s="257"/>
      <c r="F180" s="254"/>
      <c r="G180" s="254"/>
      <c r="H180" s="255"/>
      <c r="I180" s="256"/>
    </row>
    <row r="181" spans="1:9" ht="21.75" customHeight="1">
      <c r="A181" s="265"/>
      <c r="B181" s="266"/>
      <c r="C181" s="251" t="s">
        <v>67</v>
      </c>
      <c r="D181" s="252">
        <v>147005154.48</v>
      </c>
      <c r="E181" s="257"/>
      <c r="F181" s="254"/>
      <c r="G181" s="254"/>
      <c r="H181" s="255"/>
      <c r="I181" s="256"/>
    </row>
    <row r="182" spans="1:9" ht="21.75" customHeight="1">
      <c r="A182" s="265"/>
      <c r="B182" s="266"/>
      <c r="C182" s="251" t="s">
        <v>421</v>
      </c>
      <c r="D182" s="252">
        <f>D181-D180</f>
        <v>37437003.32999998</v>
      </c>
      <c r="E182" s="257"/>
      <c r="F182" s="254"/>
      <c r="G182" s="254"/>
      <c r="H182" s="255"/>
      <c r="I182" s="256"/>
    </row>
    <row r="183" spans="1:9" ht="21.75" customHeight="1">
      <c r="A183" s="265"/>
      <c r="B183" s="266"/>
      <c r="C183" s="251" t="s">
        <v>114</v>
      </c>
      <c r="D183" s="252">
        <v>34.16777862642613</v>
      </c>
      <c r="E183" s="257" t="s">
        <v>111</v>
      </c>
      <c r="F183" s="258">
        <v>0.05</v>
      </c>
      <c r="G183" s="258">
        <v>0.3</v>
      </c>
      <c r="H183" s="259" t="s">
        <v>601</v>
      </c>
      <c r="I183" s="256"/>
    </row>
    <row r="184" spans="1:9" ht="21.75" customHeight="1">
      <c r="A184" s="265" t="s">
        <v>633</v>
      </c>
      <c r="B184" s="265" t="s">
        <v>192</v>
      </c>
      <c r="C184" s="251" t="s">
        <v>538</v>
      </c>
      <c r="D184" s="252">
        <f>D172-D180</f>
        <v>388199430.97</v>
      </c>
      <c r="E184" s="257"/>
      <c r="F184" s="254"/>
      <c r="G184" s="254"/>
      <c r="H184" s="255"/>
      <c r="I184" s="256"/>
    </row>
    <row r="185" spans="1:9" ht="21.75" customHeight="1">
      <c r="A185" s="265"/>
      <c r="B185" s="265"/>
      <c r="C185" s="251" t="s">
        <v>67</v>
      </c>
      <c r="D185" s="252">
        <f>D173-D181</f>
        <v>564745260.43</v>
      </c>
      <c r="E185" s="257"/>
      <c r="F185" s="254"/>
      <c r="G185" s="254"/>
      <c r="H185" s="255"/>
      <c r="I185" s="256"/>
    </row>
    <row r="186" spans="1:9" ht="21.75" customHeight="1">
      <c r="A186" s="265"/>
      <c r="B186" s="265"/>
      <c r="C186" s="251" t="s">
        <v>421</v>
      </c>
      <c r="D186" s="252">
        <f>D185-D184</f>
        <v>176545829.45999992</v>
      </c>
      <c r="E186" s="257"/>
      <c r="F186" s="254"/>
      <c r="G186" s="254"/>
      <c r="H186" s="255"/>
      <c r="I186" s="256"/>
    </row>
    <row r="187" spans="1:9" ht="21.75" customHeight="1">
      <c r="A187" s="265"/>
      <c r="B187" s="265"/>
      <c r="C187" s="251" t="s">
        <v>114</v>
      </c>
      <c r="D187" s="252">
        <v>45.47812680169625</v>
      </c>
      <c r="E187" s="257" t="s">
        <v>111</v>
      </c>
      <c r="F187" s="258">
        <v>0.05</v>
      </c>
      <c r="G187" s="258">
        <v>0.3</v>
      </c>
      <c r="H187" s="259" t="s">
        <v>601</v>
      </c>
      <c r="I187" s="256"/>
    </row>
    <row r="188" spans="1:9" ht="21.75" customHeight="1">
      <c r="A188" s="265" t="s">
        <v>558</v>
      </c>
      <c r="B188" s="265" t="s">
        <v>432</v>
      </c>
      <c r="C188" s="251" t="s">
        <v>538</v>
      </c>
      <c r="D188" s="252">
        <f>(D172/(D176+D180)-1)*100</f>
        <v>0</v>
      </c>
      <c r="E188" s="257" t="s">
        <v>111</v>
      </c>
      <c r="F188" s="258">
        <v>-0.005</v>
      </c>
      <c r="G188" s="258">
        <v>0.005</v>
      </c>
      <c r="H188" s="259" t="s">
        <v>1</v>
      </c>
      <c r="I188" s="256"/>
    </row>
    <row r="189" spans="1:9" ht="21.75" customHeight="1">
      <c r="A189" s="265"/>
      <c r="B189" s="265"/>
      <c r="C189" s="251" t="s">
        <v>67</v>
      </c>
      <c r="D189" s="252">
        <f>(D173/(D177+D181)-1)*100</f>
        <v>0</v>
      </c>
      <c r="E189" s="257" t="s">
        <v>111</v>
      </c>
      <c r="F189" s="258">
        <v>-0.005</v>
      </c>
      <c r="G189" s="258">
        <v>0.005</v>
      </c>
      <c r="H189" s="259" t="s">
        <v>1</v>
      </c>
      <c r="I189" s="256"/>
    </row>
    <row r="190" spans="1:9" ht="21.75" customHeight="1">
      <c r="A190" s="265"/>
      <c r="B190" s="265"/>
      <c r="C190" s="251" t="s">
        <v>421</v>
      </c>
      <c r="D190" s="252">
        <f>D189-D188</f>
        <v>0</v>
      </c>
      <c r="E190" s="257"/>
      <c r="F190" s="254"/>
      <c r="G190" s="254"/>
      <c r="H190" s="255"/>
      <c r="I190" s="256"/>
    </row>
    <row r="191" spans="1:9" ht="21.75" customHeight="1">
      <c r="A191" s="265" t="s">
        <v>577</v>
      </c>
      <c r="B191" s="265" t="s">
        <v>750</v>
      </c>
      <c r="C191" s="251" t="s">
        <v>538</v>
      </c>
      <c r="D191" s="252">
        <f>D184/D172*100</f>
        <v>77.98809020801485</v>
      </c>
      <c r="E191" s="257"/>
      <c r="F191" s="254"/>
      <c r="G191" s="254"/>
      <c r="H191" s="255"/>
      <c r="I191" s="256"/>
    </row>
    <row r="192" spans="1:9" ht="21.75" customHeight="1">
      <c r="A192" s="265"/>
      <c r="B192" s="265"/>
      <c r="C192" s="251" t="s">
        <v>67</v>
      </c>
      <c r="D192" s="252">
        <f>D185/D173*100</f>
        <v>79.34596855857279</v>
      </c>
      <c r="E192" s="257"/>
      <c r="F192" s="254"/>
      <c r="G192" s="254"/>
      <c r="H192" s="255"/>
      <c r="I192" s="256"/>
    </row>
    <row r="193" spans="1:9" ht="21.75" customHeight="1">
      <c r="A193" s="265"/>
      <c r="B193" s="265"/>
      <c r="C193" s="251" t="s">
        <v>421</v>
      </c>
      <c r="D193" s="252">
        <f>D192-D191</f>
        <v>1.3578783505579395</v>
      </c>
      <c r="E193" s="257"/>
      <c r="F193" s="254"/>
      <c r="G193" s="254"/>
      <c r="H193" s="255"/>
      <c r="I193" s="256"/>
    </row>
    <row r="194" spans="1:9" ht="21.75" customHeight="1">
      <c r="A194" s="265" t="s">
        <v>557</v>
      </c>
      <c r="B194" s="265" t="s">
        <v>668</v>
      </c>
      <c r="C194" s="251" t="s">
        <v>538</v>
      </c>
      <c r="D194" s="252">
        <f>D172/D139</f>
        <v>36983.99451073631</v>
      </c>
      <c r="E194" s="257"/>
      <c r="F194" s="254"/>
      <c r="G194" s="254"/>
      <c r="H194" s="255"/>
      <c r="I194" s="256"/>
    </row>
    <row r="195" spans="1:9" ht="21.75" customHeight="1">
      <c r="A195" s="265"/>
      <c r="B195" s="265"/>
      <c r="C195" s="251" t="s">
        <v>67</v>
      </c>
      <c r="D195" s="252">
        <f>D173/D140</f>
        <v>49863.41704567745</v>
      </c>
      <c r="E195" s="257"/>
      <c r="F195" s="254"/>
      <c r="G195" s="254"/>
      <c r="H195" s="255"/>
      <c r="I195" s="256"/>
    </row>
    <row r="196" spans="1:9" ht="21.75" customHeight="1">
      <c r="A196" s="265"/>
      <c r="B196" s="265"/>
      <c r="C196" s="251" t="s">
        <v>421</v>
      </c>
      <c r="D196" s="252">
        <f>D195-D194</f>
        <v>12879.422534941143</v>
      </c>
      <c r="E196" s="257"/>
      <c r="F196" s="254"/>
      <c r="G196" s="254"/>
      <c r="H196" s="255"/>
      <c r="I196" s="256"/>
    </row>
    <row r="197" spans="1:9" ht="21.75" customHeight="1">
      <c r="A197" s="265"/>
      <c r="B197" s="265"/>
      <c r="C197" s="251" t="s">
        <v>114</v>
      </c>
      <c r="D197" s="252">
        <v>34.82431442391194</v>
      </c>
      <c r="E197" s="257" t="s">
        <v>111</v>
      </c>
      <c r="F197" s="258">
        <v>0.05</v>
      </c>
      <c r="G197" s="258">
        <v>0.3</v>
      </c>
      <c r="H197" s="259" t="s">
        <v>601</v>
      </c>
      <c r="I197" s="256"/>
    </row>
    <row r="198" spans="1:9" ht="21.75" customHeight="1">
      <c r="A198" s="265" t="s">
        <v>716</v>
      </c>
      <c r="B198" s="265" t="s">
        <v>522</v>
      </c>
      <c r="C198" s="251" t="s">
        <v>538</v>
      </c>
      <c r="D198" s="252">
        <f>D194*100/D215</f>
        <v>60.0896771799836</v>
      </c>
      <c r="E198" s="257" t="s">
        <v>111</v>
      </c>
      <c r="F198" s="258">
        <v>0.6</v>
      </c>
      <c r="G198" s="258">
        <v>3</v>
      </c>
      <c r="H198" s="259" t="s">
        <v>1</v>
      </c>
      <c r="I198" s="256"/>
    </row>
    <row r="199" spans="1:9" ht="21.75" customHeight="1">
      <c r="A199" s="265"/>
      <c r="B199" s="265"/>
      <c r="C199" s="251" t="s">
        <v>67</v>
      </c>
      <c r="D199" s="252">
        <f>D195*100/D216</f>
        <v>75.0143474976433</v>
      </c>
      <c r="E199" s="257" t="s">
        <v>111</v>
      </c>
      <c r="F199" s="258">
        <v>0.6</v>
      </c>
      <c r="G199" s="258">
        <v>3</v>
      </c>
      <c r="H199" s="259" t="s">
        <v>1</v>
      </c>
      <c r="I199" s="256"/>
    </row>
    <row r="200" spans="1:9" ht="21.75" customHeight="1">
      <c r="A200" s="265"/>
      <c r="B200" s="265"/>
      <c r="C200" s="251" t="s">
        <v>421</v>
      </c>
      <c r="D200" s="252">
        <f>D199-D198</f>
        <v>14.924670317659697</v>
      </c>
      <c r="E200" s="257"/>
      <c r="F200" s="254"/>
      <c r="G200" s="254"/>
      <c r="H200" s="255"/>
      <c r="I200" s="256"/>
    </row>
    <row r="201" spans="1:9" ht="21.75" customHeight="1">
      <c r="A201" s="265" t="s">
        <v>135</v>
      </c>
      <c r="B201" s="265" t="s">
        <v>512</v>
      </c>
      <c r="C201" s="251" t="s">
        <v>538</v>
      </c>
      <c r="D201" s="252">
        <v>37331.567683134585</v>
      </c>
      <c r="E201" s="257"/>
      <c r="F201" s="254"/>
      <c r="G201" s="254"/>
      <c r="H201" s="255"/>
      <c r="I201" s="256"/>
    </row>
    <row r="202" spans="1:9" ht="21.75" customHeight="1">
      <c r="A202" s="265"/>
      <c r="B202" s="265"/>
      <c r="C202" s="251" t="s">
        <v>67</v>
      </c>
      <c r="D202" s="252">
        <v>49916.86060441426</v>
      </c>
      <c r="E202" s="257"/>
      <c r="F202" s="254"/>
      <c r="G202" s="254"/>
      <c r="H202" s="255"/>
      <c r="I202" s="256"/>
    </row>
    <row r="203" spans="1:9" ht="21.75" customHeight="1">
      <c r="A203" s="265"/>
      <c r="B203" s="265"/>
      <c r="C203" s="251" t="s">
        <v>421</v>
      </c>
      <c r="D203" s="252">
        <f>D202-D201</f>
        <v>12585.292921279673</v>
      </c>
      <c r="E203" s="257"/>
      <c r="F203" s="254"/>
      <c r="G203" s="254"/>
      <c r="H203" s="255"/>
      <c r="I203" s="256"/>
    </row>
    <row r="204" spans="1:9" ht="21.75" customHeight="1">
      <c r="A204" s="265"/>
      <c r="B204" s="265"/>
      <c r="C204" s="251" t="s">
        <v>114</v>
      </c>
      <c r="D204" s="252">
        <v>33.71220043075067</v>
      </c>
      <c r="E204" s="257" t="s">
        <v>111</v>
      </c>
      <c r="F204" s="258">
        <v>0.05</v>
      </c>
      <c r="G204" s="258">
        <v>0.3</v>
      </c>
      <c r="H204" s="259" t="s">
        <v>601</v>
      </c>
      <c r="I204" s="256"/>
    </row>
    <row r="205" spans="1:9" ht="21.75" customHeight="1">
      <c r="A205" s="265" t="s">
        <v>562</v>
      </c>
      <c r="B205" s="265" t="s">
        <v>123</v>
      </c>
      <c r="C205" s="251" t="s">
        <v>538</v>
      </c>
      <c r="D205" s="252">
        <v>60.65439605370537</v>
      </c>
      <c r="E205" s="257" t="s">
        <v>111</v>
      </c>
      <c r="F205" s="258">
        <v>0.6</v>
      </c>
      <c r="G205" s="258">
        <v>3</v>
      </c>
      <c r="H205" s="259" t="s">
        <v>1</v>
      </c>
      <c r="I205" s="256"/>
    </row>
    <row r="206" spans="1:9" ht="21.75" customHeight="1">
      <c r="A206" s="265"/>
      <c r="B206" s="265"/>
      <c r="C206" s="251" t="s">
        <v>67</v>
      </c>
      <c r="D206" s="252">
        <v>75.09474779758504</v>
      </c>
      <c r="E206" s="257" t="s">
        <v>111</v>
      </c>
      <c r="F206" s="258">
        <v>0.6</v>
      </c>
      <c r="G206" s="258">
        <v>3</v>
      </c>
      <c r="H206" s="259" t="s">
        <v>1</v>
      </c>
      <c r="I206" s="256"/>
    </row>
    <row r="207" spans="1:9" ht="21.75" customHeight="1">
      <c r="A207" s="265"/>
      <c r="B207" s="265"/>
      <c r="C207" s="251" t="s">
        <v>421</v>
      </c>
      <c r="D207" s="252">
        <f>D206-D205</f>
        <v>14.440351743879674</v>
      </c>
      <c r="E207" s="257"/>
      <c r="F207" s="254"/>
      <c r="G207" s="254"/>
      <c r="H207" s="255"/>
      <c r="I207" s="256"/>
    </row>
    <row r="208" spans="1:9" ht="21.75" customHeight="1">
      <c r="A208" s="265" t="s">
        <v>152</v>
      </c>
      <c r="B208" s="265" t="s">
        <v>530</v>
      </c>
      <c r="C208" s="251" t="s">
        <v>538</v>
      </c>
      <c r="D208" s="252">
        <v>36887.06109559103</v>
      </c>
      <c r="E208" s="257"/>
      <c r="F208" s="254"/>
      <c r="G208" s="254"/>
      <c r="H208" s="255"/>
      <c r="I208" s="256"/>
    </row>
    <row r="209" spans="1:9" ht="21.75" customHeight="1">
      <c r="A209" s="265"/>
      <c r="B209" s="265"/>
      <c r="C209" s="251" t="s">
        <v>67</v>
      </c>
      <c r="D209" s="252">
        <v>49849.52426780827</v>
      </c>
      <c r="E209" s="257"/>
      <c r="F209" s="254"/>
      <c r="G209" s="254"/>
      <c r="H209" s="255"/>
      <c r="I209" s="256"/>
    </row>
    <row r="210" spans="1:9" ht="21.75" customHeight="1">
      <c r="A210" s="265"/>
      <c r="B210" s="265"/>
      <c r="C210" s="251" t="s">
        <v>421</v>
      </c>
      <c r="D210" s="252">
        <f>D209-D208</f>
        <v>12962.463172217242</v>
      </c>
      <c r="E210" s="257"/>
      <c r="F210" s="254"/>
      <c r="G210" s="254"/>
      <c r="H210" s="255"/>
      <c r="I210" s="256"/>
    </row>
    <row r="211" spans="1:9" ht="21.75" customHeight="1">
      <c r="A211" s="265"/>
      <c r="B211" s="265"/>
      <c r="C211" s="251" t="s">
        <v>114</v>
      </c>
      <c r="D211" s="252">
        <v>35.14094857984389</v>
      </c>
      <c r="E211" s="257" t="s">
        <v>111</v>
      </c>
      <c r="F211" s="258">
        <v>0.05</v>
      </c>
      <c r="G211" s="258">
        <v>0.3</v>
      </c>
      <c r="H211" s="259" t="s">
        <v>601</v>
      </c>
      <c r="I211" s="256"/>
    </row>
    <row r="212" spans="1:9" ht="21.75" customHeight="1">
      <c r="A212" s="265" t="s">
        <v>568</v>
      </c>
      <c r="B212" s="265" t="s">
        <v>190</v>
      </c>
      <c r="C212" s="251" t="s">
        <v>538</v>
      </c>
      <c r="D212" s="252">
        <f>D208*100/D215</f>
        <v>59.93218479169271</v>
      </c>
      <c r="E212" s="257" t="s">
        <v>111</v>
      </c>
      <c r="F212" s="258">
        <v>0.6</v>
      </c>
      <c r="G212" s="258">
        <v>3</v>
      </c>
      <c r="H212" s="259" t="s">
        <v>601</v>
      </c>
      <c r="I212" s="256"/>
    </row>
    <row r="213" spans="1:9" ht="21.75" customHeight="1">
      <c r="A213" s="265"/>
      <c r="B213" s="265"/>
      <c r="C213" s="251" t="s">
        <v>67</v>
      </c>
      <c r="D213" s="252">
        <f>D209*100/D216</f>
        <v>74.99344725196154</v>
      </c>
      <c r="E213" s="257" t="s">
        <v>111</v>
      </c>
      <c r="F213" s="258">
        <v>0.6</v>
      </c>
      <c r="G213" s="258">
        <v>3</v>
      </c>
      <c r="H213" s="259" t="s">
        <v>1</v>
      </c>
      <c r="I213" s="256"/>
    </row>
    <row r="214" spans="1:9" ht="21.75" customHeight="1">
      <c r="A214" s="265"/>
      <c r="B214" s="265"/>
      <c r="C214" s="251" t="s">
        <v>421</v>
      </c>
      <c r="D214" s="252">
        <f>D213-D212</f>
        <v>15.061262460268829</v>
      </c>
      <c r="E214" s="257"/>
      <c r="F214" s="254"/>
      <c r="G214" s="254"/>
      <c r="H214" s="255"/>
      <c r="I214" s="256"/>
    </row>
    <row r="215" spans="1:9" ht="21.75" customHeight="1">
      <c r="A215" s="265" t="s">
        <v>178</v>
      </c>
      <c r="B215" s="266" t="s">
        <v>234</v>
      </c>
      <c r="C215" s="251" t="s">
        <v>538</v>
      </c>
      <c r="D215" s="252">
        <v>61548</v>
      </c>
      <c r="E215" s="257"/>
      <c r="F215" s="270">
        <v>40000</v>
      </c>
      <c r="G215" s="270">
        <v>100000</v>
      </c>
      <c r="H215" s="259" t="s">
        <v>1</v>
      </c>
      <c r="I215" s="256"/>
    </row>
    <row r="216" spans="1:9" ht="21.75" customHeight="1">
      <c r="A216" s="265"/>
      <c r="B216" s="266"/>
      <c r="C216" s="251" t="s">
        <v>67</v>
      </c>
      <c r="D216" s="252">
        <v>66471.84</v>
      </c>
      <c r="E216" s="257"/>
      <c r="F216" s="270">
        <v>42000</v>
      </c>
      <c r="G216" s="270">
        <v>115000</v>
      </c>
      <c r="H216" s="259" t="s">
        <v>1</v>
      </c>
      <c r="I216" s="256"/>
    </row>
    <row r="217" spans="1:9" ht="21.75" customHeight="1">
      <c r="A217" s="265"/>
      <c r="B217" s="266"/>
      <c r="C217" s="251" t="s">
        <v>421</v>
      </c>
      <c r="D217" s="252">
        <f>D216-D215</f>
        <v>4923.8399999999965</v>
      </c>
      <c r="E217" s="257"/>
      <c r="F217" s="254"/>
      <c r="G217" s="254"/>
      <c r="H217" s="255"/>
      <c r="I217" s="256"/>
    </row>
    <row r="218" spans="1:9" ht="21.75" customHeight="1">
      <c r="A218" s="265"/>
      <c r="B218" s="266"/>
      <c r="C218" s="251" t="s">
        <v>114</v>
      </c>
      <c r="D218" s="252">
        <v>7.999999999999985</v>
      </c>
      <c r="E218" s="257" t="s">
        <v>111</v>
      </c>
      <c r="F218" s="254" t="s">
        <v>745</v>
      </c>
      <c r="G218" s="254" t="s">
        <v>554</v>
      </c>
      <c r="H218" s="259" t="s">
        <v>1</v>
      </c>
      <c r="I218" s="256"/>
    </row>
    <row r="219" spans="1:9" ht="21.75" customHeight="1">
      <c r="A219" s="264" t="s">
        <v>700</v>
      </c>
      <c r="B219" s="264"/>
      <c r="C219" s="249"/>
      <c r="D219" s="267"/>
      <c r="E219" s="267"/>
      <c r="F219" s="267"/>
      <c r="G219" s="267"/>
      <c r="H219" s="226"/>
      <c r="I219" s="267"/>
    </row>
    <row r="220" spans="1:9" ht="21.75" customHeight="1">
      <c r="A220" s="265" t="s">
        <v>80</v>
      </c>
      <c r="B220" s="265" t="s">
        <v>505</v>
      </c>
      <c r="C220" s="251" t="s">
        <v>538</v>
      </c>
      <c r="D220" s="252">
        <f>D124/(D163+D167)</f>
        <v>2.447721653126104</v>
      </c>
      <c r="E220" s="257"/>
      <c r="F220" s="254"/>
      <c r="G220" s="254"/>
      <c r="H220" s="255"/>
      <c r="I220" s="256"/>
    </row>
    <row r="221" spans="1:9" ht="21.75" customHeight="1">
      <c r="A221" s="265"/>
      <c r="B221" s="265"/>
      <c r="C221" s="251" t="s">
        <v>67</v>
      </c>
      <c r="D221" s="252">
        <f>D125/(D164+D168)</f>
        <v>2.443944694319507</v>
      </c>
      <c r="E221" s="257"/>
      <c r="F221" s="254"/>
      <c r="G221" s="254"/>
      <c r="H221" s="255"/>
      <c r="I221" s="256"/>
    </row>
    <row r="222" spans="1:9" ht="21.75" customHeight="1">
      <c r="A222" s="265"/>
      <c r="B222" s="265"/>
      <c r="C222" s="251" t="s">
        <v>421</v>
      </c>
      <c r="D222" s="252">
        <f>D221-D220</f>
        <v>-0.0037769588065970083</v>
      </c>
      <c r="E222" s="257"/>
      <c r="F222" s="254"/>
      <c r="G222" s="254"/>
      <c r="H222" s="255"/>
      <c r="I222" s="256"/>
    </row>
    <row r="223" spans="1:9" ht="21.75" customHeight="1">
      <c r="A223" s="265" t="s">
        <v>590</v>
      </c>
      <c r="B223" s="265" t="s">
        <v>741</v>
      </c>
      <c r="C223" s="251" t="s">
        <v>538</v>
      </c>
      <c r="D223" s="252">
        <f>D86*100/D194</f>
        <v>100.66351807723866</v>
      </c>
      <c r="E223" s="257" t="s">
        <v>111</v>
      </c>
      <c r="F223" s="258">
        <v>0.4</v>
      </c>
      <c r="G223" s="258">
        <v>1</v>
      </c>
      <c r="H223" s="259" t="s">
        <v>601</v>
      </c>
      <c r="I223" s="256"/>
    </row>
    <row r="224" spans="1:9" ht="21.75" customHeight="1">
      <c r="A224" s="265"/>
      <c r="B224" s="265"/>
      <c r="C224" s="251" t="s">
        <v>67</v>
      </c>
      <c r="D224" s="252">
        <f>D87*100/D195</f>
        <v>76.57724292144172</v>
      </c>
      <c r="E224" s="257" t="s">
        <v>111</v>
      </c>
      <c r="F224" s="258">
        <v>0.4</v>
      </c>
      <c r="G224" s="258">
        <v>1</v>
      </c>
      <c r="H224" s="259" t="s">
        <v>1</v>
      </c>
      <c r="I224" s="256"/>
    </row>
    <row r="225" spans="1:9" ht="21.75" customHeight="1">
      <c r="A225" s="265"/>
      <c r="B225" s="265"/>
      <c r="C225" s="251" t="s">
        <v>421</v>
      </c>
      <c r="D225" s="252">
        <f>D224-D223</f>
        <v>-24.08627515579694</v>
      </c>
      <c r="E225" s="257"/>
      <c r="F225" s="254"/>
      <c r="G225" s="254"/>
      <c r="H225" s="255"/>
      <c r="I225" s="256"/>
    </row>
    <row r="226" spans="1:9" ht="21.75" customHeight="1">
      <c r="A226" s="265" t="s">
        <v>667</v>
      </c>
      <c r="B226" s="265" t="s">
        <v>442</v>
      </c>
      <c r="C226" s="251" t="s">
        <v>538</v>
      </c>
      <c r="D226" s="252">
        <f>D7/D172*100</f>
        <v>27.355355559730597</v>
      </c>
      <c r="E226" s="257"/>
      <c r="F226" s="254"/>
      <c r="G226" s="254"/>
      <c r="H226" s="255"/>
      <c r="I226" s="256"/>
    </row>
    <row r="227" spans="1:9" ht="21.75" customHeight="1">
      <c r="A227" s="265"/>
      <c r="B227" s="265"/>
      <c r="C227" s="251" t="s">
        <v>67</v>
      </c>
      <c r="D227" s="252">
        <f>D8/D173*100</f>
        <v>20.576729834224132</v>
      </c>
      <c r="E227" s="257"/>
      <c r="F227" s="254"/>
      <c r="G227" s="254"/>
      <c r="H227" s="255"/>
      <c r="I227" s="256"/>
    </row>
    <row r="228" spans="1:9" ht="21.75" customHeight="1">
      <c r="A228" s="265"/>
      <c r="B228" s="265"/>
      <c r="C228" s="251" t="s">
        <v>421</v>
      </c>
      <c r="D228" s="252">
        <f>D227-D226</f>
        <v>-6.7786257255064655</v>
      </c>
      <c r="E228" s="257"/>
      <c r="F228" s="254"/>
      <c r="G228" s="254"/>
      <c r="H228" s="255"/>
      <c r="I228" s="256"/>
    </row>
    <row r="229" spans="1:9" ht="21.75" customHeight="1">
      <c r="A229" s="265" t="s">
        <v>317</v>
      </c>
      <c r="B229" s="265" t="s">
        <v>84</v>
      </c>
      <c r="C229" s="251" t="s">
        <v>538</v>
      </c>
      <c r="D229" s="252">
        <f>D11*100/D172</f>
        <v>23.353487877797516</v>
      </c>
      <c r="E229" s="257" t="s">
        <v>111</v>
      </c>
      <c r="F229" s="258">
        <v>0.2</v>
      </c>
      <c r="G229" s="258">
        <v>0.28</v>
      </c>
      <c r="H229" s="259" t="s">
        <v>1</v>
      </c>
      <c r="I229" s="256"/>
    </row>
    <row r="230" spans="1:9" ht="21.75" customHeight="1">
      <c r="A230" s="265"/>
      <c r="B230" s="265"/>
      <c r="C230" s="251" t="s">
        <v>67</v>
      </c>
      <c r="D230" s="252">
        <v>19.714067885403715</v>
      </c>
      <c r="E230" s="257" t="s">
        <v>111</v>
      </c>
      <c r="F230" s="258">
        <v>0.2</v>
      </c>
      <c r="G230" s="258">
        <v>0.28</v>
      </c>
      <c r="H230" s="259" t="s">
        <v>601</v>
      </c>
      <c r="I230" s="256"/>
    </row>
    <row r="231" spans="1:9" ht="21.75" customHeight="1">
      <c r="A231" s="265"/>
      <c r="B231" s="265"/>
      <c r="C231" s="251" t="s">
        <v>421</v>
      </c>
      <c r="D231" s="252">
        <f>D230-D229</f>
        <v>-3.639419992393801</v>
      </c>
      <c r="E231" s="257" t="s">
        <v>111</v>
      </c>
      <c r="F231" s="258">
        <v>-0.01</v>
      </c>
      <c r="G231" s="258">
        <v>0.01</v>
      </c>
      <c r="H231" s="259" t="s">
        <v>601</v>
      </c>
      <c r="I231" s="256"/>
    </row>
    <row r="232" spans="1:9" ht="21.75" customHeight="1">
      <c r="A232" s="260"/>
      <c r="B232" s="260"/>
      <c r="C232" s="271"/>
      <c r="D232" s="260"/>
      <c r="E232" s="260"/>
      <c r="F232" s="260"/>
      <c r="G232" s="272"/>
      <c r="H232" s="260"/>
      <c r="I232" s="272"/>
    </row>
  </sheetData>
  <sheetProtection/>
  <mergeCells count="135">
    <mergeCell ref="A1:I1"/>
    <mergeCell ref="A4:A5"/>
    <mergeCell ref="B4:B5"/>
    <mergeCell ref="C4:C5"/>
    <mergeCell ref="D4:D5"/>
    <mergeCell ref="E4:E5"/>
    <mergeCell ref="F4:G4"/>
    <mergeCell ref="H4:H5"/>
    <mergeCell ref="I4:I5"/>
    <mergeCell ref="A6:I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I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6"/>
    <mergeCell ref="B44:B46"/>
    <mergeCell ref="A47:A49"/>
    <mergeCell ref="B47:B49"/>
    <mergeCell ref="A50:I50"/>
    <mergeCell ref="A51:A54"/>
    <mergeCell ref="B51:B54"/>
    <mergeCell ref="A55:A58"/>
    <mergeCell ref="B55:B58"/>
    <mergeCell ref="A59:A61"/>
    <mergeCell ref="B59:B61"/>
    <mergeCell ref="A62:A64"/>
    <mergeCell ref="B62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I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I110"/>
    <mergeCell ref="A111:A114"/>
    <mergeCell ref="B111:B114"/>
    <mergeCell ref="A115:A118"/>
    <mergeCell ref="B115:B118"/>
    <mergeCell ref="A119:A122"/>
    <mergeCell ref="B119:B122"/>
    <mergeCell ref="A123:I123"/>
    <mergeCell ref="A124:A127"/>
    <mergeCell ref="B124:B127"/>
    <mergeCell ref="A128:A131"/>
    <mergeCell ref="B128:B131"/>
    <mergeCell ref="A132:A135"/>
    <mergeCell ref="B132:B135"/>
    <mergeCell ref="A136:A138"/>
    <mergeCell ref="B136:B138"/>
    <mergeCell ref="A139:A142"/>
    <mergeCell ref="B139:B142"/>
    <mergeCell ref="A143:A146"/>
    <mergeCell ref="B143:B146"/>
    <mergeCell ref="A147:A150"/>
    <mergeCell ref="B147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6"/>
    <mergeCell ref="B163:B166"/>
    <mergeCell ref="A167:A170"/>
    <mergeCell ref="B167:B170"/>
    <mergeCell ref="A171:I171"/>
    <mergeCell ref="A172:A175"/>
    <mergeCell ref="B172:B175"/>
    <mergeCell ref="A176:A179"/>
    <mergeCell ref="B176:B179"/>
    <mergeCell ref="A180:A183"/>
    <mergeCell ref="B180:B183"/>
    <mergeCell ref="A184:A187"/>
    <mergeCell ref="B184:B187"/>
    <mergeCell ref="A188:A190"/>
    <mergeCell ref="B188:B190"/>
    <mergeCell ref="A191:A193"/>
    <mergeCell ref="B191:B193"/>
    <mergeCell ref="A194:A197"/>
    <mergeCell ref="B194:B197"/>
    <mergeCell ref="A198:A200"/>
    <mergeCell ref="B198:B200"/>
    <mergeCell ref="A201:A204"/>
    <mergeCell ref="B201:B204"/>
    <mergeCell ref="A205:A207"/>
    <mergeCell ref="B205:B207"/>
    <mergeCell ref="A208:A211"/>
    <mergeCell ref="B208:B211"/>
    <mergeCell ref="A212:A214"/>
    <mergeCell ref="B212:B214"/>
    <mergeCell ref="A215:A218"/>
    <mergeCell ref="B215:B218"/>
    <mergeCell ref="A219:I219"/>
    <mergeCell ref="A220:A222"/>
    <mergeCell ref="B220:B222"/>
    <mergeCell ref="A223:A225"/>
    <mergeCell ref="B223:B225"/>
    <mergeCell ref="A226:A228"/>
    <mergeCell ref="B226:B228"/>
    <mergeCell ref="A229:A231"/>
    <mergeCell ref="B229:B23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4.25390625" style="0" customWidth="1"/>
    <col min="2" max="2" width="3.125" style="0" customWidth="1"/>
    <col min="3" max="3" width="16.875" style="0" customWidth="1"/>
    <col min="4" max="4" width="4.25390625" style="0" customWidth="1"/>
    <col min="5" max="5" width="3.50390625" style="0" customWidth="1"/>
    <col min="6" max="7" width="9.125" style="0" customWidth="1"/>
    <col min="8" max="8" width="36.375" style="0" customWidth="1"/>
    <col min="9" max="9" width="4.75390625" style="0" customWidth="1"/>
  </cols>
  <sheetData>
    <row r="1" spans="1:9" ht="24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42.75" customHeight="1">
      <c r="A2" s="34"/>
      <c r="B2" s="4" t="s">
        <v>785</v>
      </c>
      <c r="C2" s="4"/>
      <c r="D2" s="4"/>
      <c r="E2" s="4"/>
      <c r="F2" s="4"/>
      <c r="G2" s="4"/>
      <c r="H2" s="4"/>
      <c r="I2" s="35"/>
    </row>
    <row r="3" spans="1:9" ht="43.5" customHeight="1">
      <c r="A3" s="36"/>
      <c r="B3" s="37"/>
      <c r="C3" s="37"/>
      <c r="D3" s="37"/>
      <c r="E3" s="37"/>
      <c r="F3" s="37"/>
      <c r="G3" s="37"/>
      <c r="H3" s="37"/>
      <c r="I3" s="25"/>
    </row>
    <row r="4" spans="1:9" ht="28.5" customHeight="1">
      <c r="A4" s="36"/>
      <c r="B4" s="38"/>
      <c r="C4" s="38"/>
      <c r="D4" s="38"/>
      <c r="E4" s="38"/>
      <c r="F4" s="38"/>
      <c r="G4" s="38"/>
      <c r="H4" s="38"/>
      <c r="I4" s="25"/>
    </row>
    <row r="5" spans="1:9" ht="28.5" customHeight="1">
      <c r="A5" s="39"/>
      <c r="B5" s="39"/>
      <c r="C5" s="3" t="s">
        <v>424</v>
      </c>
      <c r="D5" s="3"/>
      <c r="E5" s="3"/>
      <c r="F5" s="40"/>
      <c r="G5" s="41"/>
      <c r="H5" s="41"/>
      <c r="I5" s="42"/>
    </row>
    <row r="6" spans="1:9" ht="28.5" customHeight="1">
      <c r="A6" s="39"/>
      <c r="B6" s="39"/>
      <c r="C6" s="3" t="s">
        <v>687</v>
      </c>
      <c r="D6" s="3"/>
      <c r="E6" s="3"/>
      <c r="F6" s="40"/>
      <c r="G6" s="41"/>
      <c r="H6" s="41"/>
      <c r="I6" s="42"/>
    </row>
    <row r="7" spans="1:9" ht="28.5" customHeight="1">
      <c r="A7" s="39"/>
      <c r="B7" s="39"/>
      <c r="C7" s="3" t="s">
        <v>87</v>
      </c>
      <c r="D7" s="3"/>
      <c r="E7" s="3"/>
      <c r="F7" s="43"/>
      <c r="G7" s="44"/>
      <c r="H7" s="44"/>
      <c r="I7" s="42"/>
    </row>
    <row r="8" spans="1:9" ht="28.5" customHeight="1">
      <c r="A8" s="39"/>
      <c r="B8" s="39"/>
      <c r="C8" s="3" t="s">
        <v>491</v>
      </c>
      <c r="D8" s="3"/>
      <c r="E8" s="3"/>
      <c r="F8" s="43"/>
      <c r="G8" s="44"/>
      <c r="H8" s="44"/>
      <c r="I8" s="42"/>
    </row>
    <row r="9" spans="1:9" ht="28.5" customHeight="1">
      <c r="A9" s="39"/>
      <c r="B9" s="39"/>
      <c r="C9" s="3" t="s">
        <v>289</v>
      </c>
      <c r="D9" s="3"/>
      <c r="E9" s="3"/>
      <c r="F9" s="43"/>
      <c r="G9" s="44"/>
      <c r="H9" s="44"/>
      <c r="I9" s="42"/>
    </row>
    <row r="10" spans="1:9" ht="28.5" customHeight="1">
      <c r="A10" s="39"/>
      <c r="B10" s="39"/>
      <c r="C10" s="3" t="s">
        <v>496</v>
      </c>
      <c r="D10" s="3"/>
      <c r="E10" s="3"/>
      <c r="F10" s="45"/>
      <c r="G10" s="41"/>
      <c r="H10" s="41"/>
      <c r="I10" s="42"/>
    </row>
    <row r="11" spans="1:9" ht="28.5" customHeight="1">
      <c r="A11" s="36"/>
      <c r="B11" s="36"/>
      <c r="C11" s="46"/>
      <c r="D11" s="46"/>
      <c r="E11" s="36"/>
      <c r="F11" s="36"/>
      <c r="G11" s="36"/>
      <c r="H11" s="36"/>
      <c r="I11" s="25"/>
    </row>
  </sheetData>
  <sheetProtection/>
  <mergeCells count="13">
    <mergeCell ref="B2:H2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3">
      <selection activeCell="A1" sqref="A1"/>
    </sheetView>
  </sheetViews>
  <sheetFormatPr defaultColWidth="9.00390625" defaultRowHeight="14.25" customHeight="1"/>
  <cols>
    <col min="1" max="1" width="5.25390625" style="0" customWidth="1"/>
    <col min="2" max="2" width="66.25390625" style="0" customWidth="1"/>
    <col min="3" max="3" width="0" style="0" hidden="1" customWidth="1"/>
    <col min="4" max="4" width="11.375" style="0" customWidth="1"/>
    <col min="5" max="5" width="6.125" style="0" customWidth="1"/>
  </cols>
  <sheetData>
    <row r="1" spans="1:5" ht="21" customHeight="1">
      <c r="A1" s="25"/>
      <c r="B1" s="25"/>
      <c r="C1" s="25"/>
      <c r="D1" s="25"/>
      <c r="E1" s="25"/>
    </row>
    <row r="2" spans="1:5" ht="42.75" customHeight="1">
      <c r="A2" s="4" t="s">
        <v>762</v>
      </c>
      <c r="B2" s="4"/>
      <c r="C2" s="4"/>
      <c r="D2" s="4"/>
      <c r="E2" s="47"/>
    </row>
    <row r="3" spans="1:5" ht="24.75" customHeight="1">
      <c r="A3" s="48"/>
      <c r="B3" s="48"/>
      <c r="C3" s="48"/>
      <c r="D3" s="48"/>
      <c r="E3" s="48"/>
    </row>
    <row r="4" spans="1:5" ht="24.75" customHeight="1">
      <c r="A4" s="48"/>
      <c r="B4" s="3" t="s">
        <v>580</v>
      </c>
      <c r="C4" s="3"/>
      <c r="D4" s="1" t="s">
        <v>119</v>
      </c>
      <c r="E4" s="49"/>
    </row>
    <row r="5" spans="1:5" ht="24.75" customHeight="1">
      <c r="A5" s="48"/>
      <c r="B5" s="3" t="s">
        <v>79</v>
      </c>
      <c r="C5" s="3"/>
      <c r="D5" s="1" t="s">
        <v>618</v>
      </c>
      <c r="E5" s="49"/>
    </row>
    <row r="6" spans="1:5" ht="24.75" customHeight="1">
      <c r="A6" s="48"/>
      <c r="B6" s="3" t="s">
        <v>60</v>
      </c>
      <c r="C6" s="3"/>
      <c r="D6" s="1" t="s">
        <v>499</v>
      </c>
      <c r="E6" s="49"/>
    </row>
    <row r="7" spans="1:5" ht="24.75" customHeight="1">
      <c r="A7" s="48"/>
      <c r="B7" s="3" t="s">
        <v>364</v>
      </c>
      <c r="C7" s="3"/>
      <c r="D7" s="1" t="s">
        <v>57</v>
      </c>
      <c r="E7" s="49"/>
    </row>
    <row r="8" spans="1:5" ht="24.75" customHeight="1">
      <c r="A8" s="48"/>
      <c r="B8" s="3" t="s">
        <v>51</v>
      </c>
      <c r="C8" s="3"/>
      <c r="D8" s="1" t="s">
        <v>334</v>
      </c>
      <c r="E8" s="49"/>
    </row>
    <row r="9" spans="1:5" ht="24.75" customHeight="1">
      <c r="A9" s="48"/>
      <c r="B9" s="3" t="s">
        <v>239</v>
      </c>
      <c r="C9" s="3"/>
      <c r="D9" s="1" t="s">
        <v>449</v>
      </c>
      <c r="E9" s="49"/>
    </row>
    <row r="10" spans="1:5" ht="24.75" customHeight="1">
      <c r="A10" s="48"/>
      <c r="B10" s="3" t="s">
        <v>617</v>
      </c>
      <c r="C10" s="3"/>
      <c r="D10" s="1" t="s">
        <v>787</v>
      </c>
      <c r="E10" s="49"/>
    </row>
    <row r="11" spans="1:5" ht="24.75" customHeight="1">
      <c r="A11" s="48"/>
      <c r="B11" s="3" t="s">
        <v>274</v>
      </c>
      <c r="C11" s="3"/>
      <c r="D11" s="1" t="s">
        <v>504</v>
      </c>
      <c r="E11" s="49"/>
    </row>
    <row r="12" spans="1:5" ht="24.75" customHeight="1">
      <c r="A12" s="25"/>
      <c r="B12" s="3" t="s">
        <v>691</v>
      </c>
      <c r="C12" s="3"/>
      <c r="D12" s="1" t="s">
        <v>612</v>
      </c>
      <c r="E12" s="49"/>
    </row>
    <row r="13" spans="1:5" ht="24.75" customHeight="1">
      <c r="A13" s="25"/>
      <c r="B13" s="3" t="s">
        <v>576</v>
      </c>
      <c r="C13" s="3"/>
      <c r="D13" s="1" t="s">
        <v>299</v>
      </c>
      <c r="E13" s="49"/>
    </row>
    <row r="14" spans="1:5" ht="24.75" customHeight="1">
      <c r="A14" s="25"/>
      <c r="B14" s="3" t="s">
        <v>278</v>
      </c>
      <c r="C14" s="3"/>
      <c r="D14" s="1" t="s">
        <v>397</v>
      </c>
      <c r="E14" s="49"/>
    </row>
    <row r="15" spans="1:5" ht="24.75" customHeight="1">
      <c r="A15" s="25"/>
      <c r="B15" s="3" t="s">
        <v>255</v>
      </c>
      <c r="C15" s="3"/>
      <c r="D15" s="1" t="s">
        <v>740</v>
      </c>
      <c r="E15" s="49"/>
    </row>
  </sheetData>
  <sheetProtection/>
  <mergeCells count="10">
    <mergeCell ref="A2:D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pane xSplit="1" topLeftCell="F1" activePane="topRight" state="frozen"/>
      <selection pane="topLeft" activeCell="A1" sqref="A1"/>
      <selection pane="topRight" activeCell="F1" sqref="F1"/>
    </sheetView>
  </sheetViews>
  <sheetFormatPr defaultColWidth="9.00390625" defaultRowHeight="14.25" customHeight="1"/>
  <cols>
    <col min="1" max="1" width="45.375" style="0" customWidth="1"/>
    <col min="2" max="2" width="14.375" style="0" customWidth="1"/>
    <col min="3" max="3" width="18.875" style="0" customWidth="1"/>
    <col min="4" max="10" width="15.375" style="0" customWidth="1"/>
  </cols>
  <sheetData>
    <row r="1" spans="1:10" ht="35.25" customHeight="1">
      <c r="A1" s="4" t="s">
        <v>556</v>
      </c>
      <c r="B1" s="4"/>
      <c r="C1" s="4"/>
      <c r="D1" s="14"/>
      <c r="E1" s="4"/>
      <c r="F1" s="4"/>
      <c r="G1" s="4"/>
      <c r="H1" s="4"/>
      <c r="I1" s="4"/>
      <c r="J1" s="4"/>
    </row>
    <row r="2" spans="1:10" ht="15" customHeight="1">
      <c r="A2" s="50"/>
      <c r="B2" s="50"/>
      <c r="C2" s="50"/>
      <c r="D2" s="14"/>
      <c r="E2" s="50"/>
      <c r="F2" s="50"/>
      <c r="G2" s="50"/>
      <c r="H2" s="50"/>
      <c r="I2" s="1" t="s">
        <v>119</v>
      </c>
      <c r="J2" s="1"/>
    </row>
    <row r="3" spans="1:10" ht="15" customHeight="1">
      <c r="A3" s="51" t="s">
        <v>484</v>
      </c>
      <c r="B3" s="52"/>
      <c r="C3" s="53"/>
      <c r="D3" s="54"/>
      <c r="E3" s="52"/>
      <c r="F3" s="52"/>
      <c r="G3" s="52"/>
      <c r="H3" s="52"/>
      <c r="I3" s="55"/>
      <c r="J3" s="56" t="s">
        <v>388</v>
      </c>
    </row>
    <row r="4" spans="1:10" ht="37.5" customHeight="1">
      <c r="A4" s="57" t="s">
        <v>714</v>
      </c>
      <c r="B4" s="58" t="s">
        <v>291</v>
      </c>
      <c r="C4" s="59" t="s">
        <v>585</v>
      </c>
      <c r="D4" s="59" t="s">
        <v>118</v>
      </c>
      <c r="E4" s="60" t="s">
        <v>316</v>
      </c>
      <c r="F4" s="61" t="s">
        <v>222</v>
      </c>
      <c r="G4" s="61" t="s">
        <v>311</v>
      </c>
      <c r="H4" s="61" t="s">
        <v>154</v>
      </c>
      <c r="I4" s="58" t="s">
        <v>721</v>
      </c>
      <c r="J4" s="59" t="s">
        <v>686</v>
      </c>
    </row>
    <row r="5" spans="1:10" ht="22.5" customHeight="1">
      <c r="A5" s="62" t="s">
        <v>495</v>
      </c>
      <c r="B5" s="63">
        <f>SUM(C5:J5)</f>
        <v>469169280.37</v>
      </c>
      <c r="C5" s="64">
        <v>238448791.12</v>
      </c>
      <c r="D5" s="64">
        <v>43577883.37</v>
      </c>
      <c r="E5" s="63">
        <v>187142605.88</v>
      </c>
      <c r="F5" s="63">
        <v>0</v>
      </c>
      <c r="G5" s="63">
        <v>0</v>
      </c>
      <c r="H5" s="63">
        <v>0</v>
      </c>
      <c r="I5" s="65">
        <v>0</v>
      </c>
      <c r="J5" s="66">
        <v>0</v>
      </c>
    </row>
    <row r="6" spans="1:10" ht="22.5" customHeight="1">
      <c r="A6" s="67" t="s">
        <v>494</v>
      </c>
      <c r="B6" s="63">
        <f>SUM(C6:J6)</f>
        <v>278812904.77</v>
      </c>
      <c r="C6" s="63">
        <v>146454959.97</v>
      </c>
      <c r="D6" s="63">
        <v>11416900</v>
      </c>
      <c r="E6" s="63">
        <v>120941044.8</v>
      </c>
      <c r="F6" s="63">
        <v>0</v>
      </c>
      <c r="G6" s="63">
        <v>0</v>
      </c>
      <c r="H6" s="63">
        <v>0</v>
      </c>
      <c r="I6" s="65">
        <v>0</v>
      </c>
      <c r="J6" s="66">
        <v>0</v>
      </c>
    </row>
    <row r="7" spans="1:10" ht="22.5" customHeight="1">
      <c r="A7" s="67" t="s">
        <v>63</v>
      </c>
      <c r="B7" s="63">
        <f>SUM(C7:J7)</f>
        <v>2717776.84</v>
      </c>
      <c r="C7" s="63">
        <v>779286.28</v>
      </c>
      <c r="D7" s="63">
        <v>1638490.56</v>
      </c>
      <c r="E7" s="63">
        <v>300000</v>
      </c>
      <c r="F7" s="63">
        <v>0</v>
      </c>
      <c r="G7" s="63">
        <v>0</v>
      </c>
      <c r="H7" s="63">
        <v>0</v>
      </c>
      <c r="I7" s="65">
        <v>0</v>
      </c>
      <c r="J7" s="66">
        <v>0</v>
      </c>
    </row>
    <row r="8" spans="1:10" ht="22.5" customHeight="1">
      <c r="A8" s="68" t="s">
        <v>108</v>
      </c>
      <c r="B8" s="63">
        <f>SUM(C8:J8)</f>
        <v>97962121.08</v>
      </c>
      <c r="C8" s="63">
        <v>2020000</v>
      </c>
      <c r="D8" s="63">
        <v>30440560</v>
      </c>
      <c r="E8" s="63">
        <v>65501561.08</v>
      </c>
      <c r="F8" s="63">
        <v>0</v>
      </c>
      <c r="G8" s="63">
        <v>0</v>
      </c>
      <c r="H8" s="63">
        <v>0</v>
      </c>
      <c r="I8" s="65">
        <v>0</v>
      </c>
      <c r="J8" s="69">
        <v>0</v>
      </c>
    </row>
    <row r="9" spans="1:10" ht="22.5" customHeight="1">
      <c r="A9" s="68" t="s">
        <v>598</v>
      </c>
      <c r="B9" s="63">
        <f>SUM(C9:E9)</f>
        <v>0</v>
      </c>
      <c r="C9" s="63">
        <v>0</v>
      </c>
      <c r="D9" s="63">
        <v>0</v>
      </c>
      <c r="E9" s="63">
        <v>0</v>
      </c>
      <c r="F9" s="70" t="s">
        <v>653</v>
      </c>
      <c r="G9" s="70" t="s">
        <v>653</v>
      </c>
      <c r="H9" s="70" t="s">
        <v>653</v>
      </c>
      <c r="I9" s="70" t="s">
        <v>653</v>
      </c>
      <c r="J9" s="71" t="s">
        <v>653</v>
      </c>
    </row>
    <row r="10" spans="1:10" ht="22.5" customHeight="1">
      <c r="A10" s="68" t="s">
        <v>535</v>
      </c>
      <c r="B10" s="63">
        <f>SUM(C10:J10)</f>
        <v>3053330.6</v>
      </c>
      <c r="C10" s="63">
        <v>3042930.6</v>
      </c>
      <c r="D10" s="63">
        <v>10400</v>
      </c>
      <c r="E10" s="63">
        <v>0</v>
      </c>
      <c r="F10" s="63">
        <v>0</v>
      </c>
      <c r="G10" s="63">
        <v>0</v>
      </c>
      <c r="H10" s="63">
        <v>0</v>
      </c>
      <c r="I10" s="65">
        <v>0</v>
      </c>
      <c r="J10" s="69">
        <v>0</v>
      </c>
    </row>
    <row r="11" spans="1:10" ht="22.5" customHeight="1">
      <c r="A11" s="68" t="s">
        <v>594</v>
      </c>
      <c r="B11" s="63">
        <f>C11+D11+E11+F11+I11</f>
        <v>1803147.08</v>
      </c>
      <c r="C11" s="63">
        <v>1331614.27</v>
      </c>
      <c r="D11" s="63">
        <v>71532.81</v>
      </c>
      <c r="E11" s="63">
        <v>400000</v>
      </c>
      <c r="F11" s="63">
        <v>0</v>
      </c>
      <c r="G11" s="70" t="s">
        <v>653</v>
      </c>
      <c r="H11" s="70" t="s">
        <v>653</v>
      </c>
      <c r="I11" s="63">
        <v>0</v>
      </c>
      <c r="J11" s="70" t="s">
        <v>653</v>
      </c>
    </row>
    <row r="12" spans="1:10" ht="22.5" customHeight="1">
      <c r="A12" s="68" t="s">
        <v>752</v>
      </c>
      <c r="B12" s="63">
        <f>C12</f>
        <v>0</v>
      </c>
      <c r="C12" s="63">
        <v>0</v>
      </c>
      <c r="D12" s="70" t="s">
        <v>653</v>
      </c>
      <c r="E12" s="70" t="s">
        <v>653</v>
      </c>
      <c r="F12" s="70" t="s">
        <v>653</v>
      </c>
      <c r="G12" s="70" t="s">
        <v>653</v>
      </c>
      <c r="H12" s="70" t="s">
        <v>653</v>
      </c>
      <c r="I12" s="70" t="s">
        <v>653</v>
      </c>
      <c r="J12" s="70" t="s">
        <v>653</v>
      </c>
    </row>
    <row r="13" spans="1:10" ht="22.5" customHeight="1">
      <c r="A13" s="68" t="s">
        <v>231</v>
      </c>
      <c r="B13" s="63">
        <f>C13</f>
        <v>0</v>
      </c>
      <c r="C13" s="63">
        <v>0</v>
      </c>
      <c r="D13" s="70" t="s">
        <v>653</v>
      </c>
      <c r="E13" s="70" t="s">
        <v>653</v>
      </c>
      <c r="F13" s="70" t="s">
        <v>653</v>
      </c>
      <c r="G13" s="70" t="s">
        <v>653</v>
      </c>
      <c r="H13" s="70" t="s">
        <v>653</v>
      </c>
      <c r="I13" s="70" t="s">
        <v>653</v>
      </c>
      <c r="J13" s="71" t="s">
        <v>653</v>
      </c>
    </row>
    <row r="14" spans="1:10" ht="22.5" customHeight="1">
      <c r="A14" s="67" t="s">
        <v>749</v>
      </c>
      <c r="B14" s="63">
        <f>SUM(C14:J14)</f>
        <v>471037502.04</v>
      </c>
      <c r="C14" s="63">
        <v>234272684.56</v>
      </c>
      <c r="D14" s="63">
        <v>27867120.96</v>
      </c>
      <c r="E14" s="63">
        <v>208897696.52</v>
      </c>
      <c r="F14" s="63">
        <v>0</v>
      </c>
      <c r="G14" s="63">
        <v>0</v>
      </c>
      <c r="H14" s="63">
        <v>0</v>
      </c>
      <c r="I14" s="65">
        <v>0</v>
      </c>
      <c r="J14" s="66">
        <v>0</v>
      </c>
    </row>
    <row r="15" spans="1:10" ht="22.5" customHeight="1">
      <c r="A15" s="67" t="s">
        <v>600</v>
      </c>
      <c r="B15" s="63">
        <f>SUM(C15:J15)</f>
        <v>470111657.37</v>
      </c>
      <c r="C15" s="63">
        <v>233921863.65</v>
      </c>
      <c r="D15" s="63">
        <v>27822097.2</v>
      </c>
      <c r="E15" s="63">
        <v>208367696.52</v>
      </c>
      <c r="F15" s="63">
        <v>0</v>
      </c>
      <c r="G15" s="63">
        <v>0</v>
      </c>
      <c r="H15" s="63">
        <v>0</v>
      </c>
      <c r="I15" s="65">
        <v>0</v>
      </c>
      <c r="J15" s="66">
        <v>0</v>
      </c>
    </row>
    <row r="16" spans="1:10" ht="22.5" customHeight="1">
      <c r="A16" s="67" t="s">
        <v>781</v>
      </c>
      <c r="B16" s="63">
        <f>SUM(C16:J16)</f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5">
        <v>0</v>
      </c>
      <c r="J16" s="69">
        <v>0</v>
      </c>
    </row>
    <row r="17" spans="1:10" ht="22.5" customHeight="1">
      <c r="A17" s="68" t="s">
        <v>71</v>
      </c>
      <c r="B17" s="63">
        <f>C17+D17+E17+F17+I17</f>
        <v>925844.6699999999</v>
      </c>
      <c r="C17" s="63">
        <v>350820.91</v>
      </c>
      <c r="D17" s="63">
        <v>45023.76</v>
      </c>
      <c r="E17" s="63">
        <v>530000</v>
      </c>
      <c r="F17" s="63">
        <v>0</v>
      </c>
      <c r="G17" s="70" t="s">
        <v>653</v>
      </c>
      <c r="H17" s="70" t="s">
        <v>653</v>
      </c>
      <c r="I17" s="63">
        <v>0</v>
      </c>
      <c r="J17" s="70" t="s">
        <v>653</v>
      </c>
    </row>
    <row r="18" spans="1:10" ht="22.5" customHeight="1">
      <c r="A18" s="68" t="s">
        <v>117</v>
      </c>
      <c r="B18" s="63">
        <f>C18</f>
        <v>0</v>
      </c>
      <c r="C18" s="63">
        <v>0</v>
      </c>
      <c r="D18" s="70" t="s">
        <v>653</v>
      </c>
      <c r="E18" s="70" t="s">
        <v>653</v>
      </c>
      <c r="F18" s="70" t="s">
        <v>653</v>
      </c>
      <c r="G18" s="70" t="s">
        <v>653</v>
      </c>
      <c r="H18" s="70" t="s">
        <v>653</v>
      </c>
      <c r="I18" s="70" t="s">
        <v>653</v>
      </c>
      <c r="J18" s="70" t="s">
        <v>653</v>
      </c>
    </row>
    <row r="19" spans="1:10" ht="22.5" customHeight="1">
      <c r="A19" s="68" t="s">
        <v>674</v>
      </c>
      <c r="B19" s="63">
        <f>C19</f>
        <v>0</v>
      </c>
      <c r="C19" s="63">
        <v>0</v>
      </c>
      <c r="D19" s="70" t="s">
        <v>653</v>
      </c>
      <c r="E19" s="70" t="s">
        <v>653</v>
      </c>
      <c r="F19" s="70" t="s">
        <v>653</v>
      </c>
      <c r="G19" s="70" t="s">
        <v>653</v>
      </c>
      <c r="H19" s="70" t="s">
        <v>653</v>
      </c>
      <c r="I19" s="70" t="s">
        <v>653</v>
      </c>
      <c r="J19" s="71" t="s">
        <v>653</v>
      </c>
    </row>
    <row r="20" spans="1:10" ht="22.5" customHeight="1">
      <c r="A20" s="62" t="s">
        <v>542</v>
      </c>
      <c r="B20" s="63">
        <f>SUM(C20:J20)</f>
        <v>-1868221.6700000018</v>
      </c>
      <c r="C20" s="63">
        <v>4176106.56</v>
      </c>
      <c r="D20" s="63">
        <v>15710762.41</v>
      </c>
      <c r="E20" s="63">
        <v>-21755090.64</v>
      </c>
      <c r="F20" s="63">
        <v>0</v>
      </c>
      <c r="G20" s="63">
        <v>0</v>
      </c>
      <c r="H20" s="63">
        <v>0</v>
      </c>
      <c r="I20" s="65">
        <v>0</v>
      </c>
      <c r="J20" s="66">
        <v>0</v>
      </c>
    </row>
    <row r="21" spans="1:10" ht="22.5" customHeight="1">
      <c r="A21" s="67" t="s">
        <v>681</v>
      </c>
      <c r="B21" s="63">
        <f>SUM(C21:J21)</f>
        <v>155560628.5</v>
      </c>
      <c r="C21" s="63">
        <v>46468569.53</v>
      </c>
      <c r="D21" s="63">
        <v>109092058.97</v>
      </c>
      <c r="E21" s="63">
        <v>0</v>
      </c>
      <c r="F21" s="63">
        <v>0</v>
      </c>
      <c r="G21" s="63">
        <v>0</v>
      </c>
      <c r="H21" s="63">
        <v>0</v>
      </c>
      <c r="I21" s="65">
        <v>0</v>
      </c>
      <c r="J21" s="66">
        <v>0</v>
      </c>
    </row>
    <row r="22" spans="1:10" ht="15" customHeight="1">
      <c r="A22" s="14"/>
      <c r="B22" s="3"/>
      <c r="C22" s="3"/>
      <c r="D22" s="14"/>
      <c r="E22" s="3"/>
      <c r="F22" s="3"/>
      <c r="G22" s="3"/>
      <c r="H22" s="3"/>
      <c r="I22" s="3"/>
      <c r="J22" s="72" t="s">
        <v>355</v>
      </c>
    </row>
  </sheetData>
  <sheetProtection/>
  <mergeCells count="2">
    <mergeCell ref="A1:J1"/>
    <mergeCell ref="I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 customHeight="1"/>
  <cols>
    <col min="1" max="1" width="29.875" style="0" customWidth="1"/>
    <col min="2" max="3" width="21.25390625" style="0" customWidth="1"/>
    <col min="4" max="4" width="30.125" style="0" customWidth="1"/>
    <col min="5" max="6" width="21.25390625" style="0" customWidth="1"/>
  </cols>
  <sheetData>
    <row r="1" spans="1:6" ht="35.25" customHeight="1">
      <c r="A1" s="4" t="s">
        <v>214</v>
      </c>
      <c r="B1" s="4"/>
      <c r="C1" s="4"/>
      <c r="D1" s="4"/>
      <c r="E1" s="4"/>
      <c r="F1" s="4"/>
    </row>
    <row r="2" spans="1:6" ht="15" customHeight="1">
      <c r="A2" s="73"/>
      <c r="B2" s="73"/>
      <c r="C2" s="73"/>
      <c r="D2" s="73"/>
      <c r="E2" s="1" t="s">
        <v>618</v>
      </c>
      <c r="F2" s="1"/>
    </row>
    <row r="3" spans="1:6" ht="15" customHeight="1">
      <c r="A3" s="51" t="s">
        <v>484</v>
      </c>
      <c r="B3" s="51"/>
      <c r="C3" s="51"/>
      <c r="D3" s="51"/>
      <c r="E3" s="55"/>
      <c r="F3" s="56" t="s">
        <v>388</v>
      </c>
    </row>
    <row r="4" spans="1:6" ht="37.5" customHeight="1">
      <c r="A4" s="57" t="s">
        <v>714</v>
      </c>
      <c r="B4" s="57" t="s">
        <v>715</v>
      </c>
      <c r="C4" s="57" t="s">
        <v>67</v>
      </c>
      <c r="D4" s="57" t="s">
        <v>714</v>
      </c>
      <c r="E4" s="74" t="s">
        <v>715</v>
      </c>
      <c r="F4" s="75" t="s">
        <v>67</v>
      </c>
    </row>
    <row r="5" spans="1:6" ht="22.5" customHeight="1">
      <c r="A5" s="68" t="s">
        <v>511</v>
      </c>
      <c r="B5" s="76">
        <v>136166091.95</v>
      </c>
      <c r="C5" s="76">
        <v>146454959.97</v>
      </c>
      <c r="D5" s="68" t="s">
        <v>521</v>
      </c>
      <c r="E5" s="77">
        <v>210792820.5</v>
      </c>
      <c r="F5" s="78">
        <v>229218730.32</v>
      </c>
    </row>
    <row r="6" spans="1:6" ht="22.5" customHeight="1">
      <c r="A6" s="68" t="s">
        <v>690</v>
      </c>
      <c r="B6" s="76">
        <v>758886.28</v>
      </c>
      <c r="C6" s="76">
        <v>779286.28</v>
      </c>
      <c r="D6" s="68" t="s">
        <v>78</v>
      </c>
      <c r="E6" s="79">
        <v>2075001.6</v>
      </c>
      <c r="F6" s="80">
        <v>1247491.2</v>
      </c>
    </row>
    <row r="7" spans="1:6" ht="22.5" customHeight="1">
      <c r="A7" s="68" t="s">
        <v>290</v>
      </c>
      <c r="B7" s="76">
        <v>2020000</v>
      </c>
      <c r="C7" s="76">
        <v>2020000</v>
      </c>
      <c r="D7" s="68" t="s">
        <v>273</v>
      </c>
      <c r="E7" s="81">
        <v>0</v>
      </c>
      <c r="F7" s="82">
        <v>0</v>
      </c>
    </row>
    <row r="8" spans="1:6" ht="22.5" customHeight="1">
      <c r="A8" s="68" t="s">
        <v>537</v>
      </c>
      <c r="B8" s="76">
        <v>0</v>
      </c>
      <c r="C8" s="76">
        <v>0</v>
      </c>
      <c r="D8" s="83" t="s">
        <v>572</v>
      </c>
      <c r="E8" s="78">
        <v>4662228</v>
      </c>
      <c r="F8" s="78">
        <v>4703133.33</v>
      </c>
    </row>
    <row r="9" spans="1:6" ht="22.5" customHeight="1">
      <c r="A9" s="68" t="s">
        <v>605</v>
      </c>
      <c r="B9" s="76">
        <v>0</v>
      </c>
      <c r="C9" s="76">
        <v>0</v>
      </c>
      <c r="D9" s="57" t="s">
        <v>653</v>
      </c>
      <c r="E9" s="84" t="s">
        <v>653</v>
      </c>
      <c r="F9" s="85" t="s">
        <v>653</v>
      </c>
    </row>
    <row r="10" spans="1:6" ht="22.5" customHeight="1">
      <c r="A10" s="86" t="s">
        <v>622</v>
      </c>
      <c r="B10" s="76">
        <v>2742930.6</v>
      </c>
      <c r="C10" s="76">
        <v>3042930.6</v>
      </c>
      <c r="D10" s="68" t="s">
        <v>8</v>
      </c>
      <c r="E10" s="87">
        <v>0</v>
      </c>
      <c r="F10" s="88">
        <v>0</v>
      </c>
    </row>
    <row r="11" spans="1:6" ht="22.5" customHeight="1">
      <c r="A11" s="89" t="s">
        <v>210</v>
      </c>
      <c r="B11" s="90">
        <v>2742930.6</v>
      </c>
      <c r="C11" s="90">
        <v>3042930.6</v>
      </c>
      <c r="D11" s="91" t="s">
        <v>653</v>
      </c>
      <c r="E11" s="85" t="s">
        <v>653</v>
      </c>
      <c r="F11" s="85" t="s">
        <v>653</v>
      </c>
    </row>
    <row r="12" spans="1:6" ht="22.5" customHeight="1">
      <c r="A12" s="92" t="s">
        <v>584</v>
      </c>
      <c r="B12" s="93">
        <v>1231614.27</v>
      </c>
      <c r="C12" s="93">
        <v>1331614.27</v>
      </c>
      <c r="D12" s="92" t="s">
        <v>400</v>
      </c>
      <c r="E12" s="94">
        <v>350820.91</v>
      </c>
      <c r="F12" s="95">
        <v>350820.91</v>
      </c>
    </row>
    <row r="13" spans="1:6" ht="22.5" customHeight="1">
      <c r="A13" s="68" t="s">
        <v>301</v>
      </c>
      <c r="B13" s="63">
        <f>B5+B6+B7+B9+B10+B12</f>
        <v>142919523.1</v>
      </c>
      <c r="C13" s="63">
        <f>C5+C6+C7+C9+C10+C12</f>
        <v>153628791.12</v>
      </c>
      <c r="D13" s="68" t="s">
        <v>46</v>
      </c>
      <c r="E13" s="96">
        <f>E5+E7+E8+E10+E12</f>
        <v>215805869.41</v>
      </c>
      <c r="F13" s="97">
        <f>F5+F7+F8+F10+F12</f>
        <v>234272684.56</v>
      </c>
    </row>
    <row r="14" spans="1:6" ht="22.5" customHeight="1">
      <c r="A14" s="86" t="s">
        <v>385</v>
      </c>
      <c r="B14" s="76">
        <v>35630000</v>
      </c>
      <c r="C14" s="76">
        <v>84820000</v>
      </c>
      <c r="D14" s="86" t="s">
        <v>283</v>
      </c>
      <c r="E14" s="77">
        <v>0</v>
      </c>
      <c r="F14" s="78">
        <v>0</v>
      </c>
    </row>
    <row r="15" spans="1:6" ht="22.5" customHeight="1">
      <c r="A15" s="98" t="s">
        <v>163</v>
      </c>
      <c r="B15" s="76">
        <v>0</v>
      </c>
      <c r="C15" s="87">
        <v>0</v>
      </c>
      <c r="D15" s="98" t="s">
        <v>616</v>
      </c>
      <c r="E15" s="76">
        <v>0</v>
      </c>
      <c r="F15" s="90">
        <v>0</v>
      </c>
    </row>
    <row r="16" spans="1:6" ht="22.5" customHeight="1">
      <c r="A16" s="86" t="s">
        <v>662</v>
      </c>
      <c r="B16" s="76">
        <v>0</v>
      </c>
      <c r="C16" s="76">
        <v>0</v>
      </c>
      <c r="D16" s="86" t="s">
        <v>104</v>
      </c>
      <c r="E16" s="87">
        <v>0</v>
      </c>
      <c r="F16" s="88">
        <v>0</v>
      </c>
    </row>
    <row r="17" spans="1:6" ht="22.5" customHeight="1">
      <c r="A17" s="98" t="s">
        <v>298</v>
      </c>
      <c r="B17" s="76">
        <v>0</v>
      </c>
      <c r="C17" s="87">
        <v>0</v>
      </c>
      <c r="D17" s="98" t="s">
        <v>41</v>
      </c>
      <c r="E17" s="76">
        <v>0</v>
      </c>
      <c r="F17" s="90">
        <v>0</v>
      </c>
    </row>
    <row r="18" spans="1:6" ht="22.5" customHeight="1">
      <c r="A18" s="68" t="s">
        <v>567</v>
      </c>
      <c r="B18" s="63">
        <f>B13+B14+B16</f>
        <v>178549523.1</v>
      </c>
      <c r="C18" s="99">
        <f>C13+C14+C16</f>
        <v>238448791.12</v>
      </c>
      <c r="D18" s="68" t="s">
        <v>189</v>
      </c>
      <c r="E18" s="96">
        <f>E13+E14+E16</f>
        <v>215805869.41</v>
      </c>
      <c r="F18" s="97">
        <f>F13+F14+F16</f>
        <v>234272684.56</v>
      </c>
    </row>
    <row r="19" spans="1:6" ht="22.5" customHeight="1">
      <c r="A19" s="57" t="s">
        <v>653</v>
      </c>
      <c r="B19" s="100" t="s">
        <v>653</v>
      </c>
      <c r="C19" s="101" t="s">
        <v>653</v>
      </c>
      <c r="D19" s="68" t="s">
        <v>197</v>
      </c>
      <c r="E19" s="96">
        <f>B18-E18</f>
        <v>-37256346.31</v>
      </c>
      <c r="F19" s="97">
        <f>C18-F18</f>
        <v>4176106.5600000024</v>
      </c>
    </row>
    <row r="20" spans="1:6" ht="22.5" customHeight="1">
      <c r="A20" s="68" t="s">
        <v>490</v>
      </c>
      <c r="B20" s="76">
        <v>79548809.28</v>
      </c>
      <c r="C20" s="63">
        <f>E20</f>
        <v>42292462.97</v>
      </c>
      <c r="D20" s="68" t="s">
        <v>420</v>
      </c>
      <c r="E20" s="96">
        <f>B20+E19</f>
        <v>42292462.97</v>
      </c>
      <c r="F20" s="97">
        <f>C20+F19</f>
        <v>46468569.53</v>
      </c>
    </row>
    <row r="21" spans="1:6" ht="22.5" customHeight="1">
      <c r="A21" s="57" t="s">
        <v>775</v>
      </c>
      <c r="B21" s="63">
        <f>B18+B20</f>
        <v>258098332.38</v>
      </c>
      <c r="C21" s="63">
        <f>C18+C20</f>
        <v>280741254.09000003</v>
      </c>
      <c r="D21" s="57" t="s">
        <v>775</v>
      </c>
      <c r="E21" s="96">
        <f>E18+E20</f>
        <v>258098332.38</v>
      </c>
      <c r="F21" s="102">
        <f>F18+F20</f>
        <v>280741254.09000003</v>
      </c>
    </row>
    <row r="22" spans="1:6" ht="26.25" customHeight="1">
      <c r="A22" s="103" t="s">
        <v>199</v>
      </c>
      <c r="B22" s="76">
        <f>ROUND(C14+C16-F14-F16,2)</f>
        <v>84820000</v>
      </c>
      <c r="C22" s="76"/>
      <c r="D22" s="103" t="s">
        <v>5</v>
      </c>
      <c r="E22" s="76">
        <f>ROUND(C14-C15+C16-C17-F14+F15-F16+F17,2)</f>
        <v>84820000</v>
      </c>
      <c r="F22" s="76" t="s">
        <v>639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4">
      <selection activeCell="A1" sqref="A1"/>
    </sheetView>
  </sheetViews>
  <sheetFormatPr defaultColWidth="9.00390625" defaultRowHeight="14.25" customHeight="1"/>
  <cols>
    <col min="1" max="6" width="25.00390625" style="0" customWidth="1"/>
  </cols>
  <sheetData>
    <row r="1" spans="1:6" ht="35.25" customHeight="1">
      <c r="A1" s="4" t="s">
        <v>346</v>
      </c>
      <c r="B1" s="4"/>
      <c r="C1" s="4"/>
      <c r="D1" s="4"/>
      <c r="E1" s="4"/>
      <c r="F1" s="4"/>
    </row>
    <row r="2" spans="1:6" ht="15" customHeight="1">
      <c r="A2" s="104"/>
      <c r="B2" s="104"/>
      <c r="C2" s="104"/>
      <c r="D2" s="104"/>
      <c r="E2" s="1" t="s">
        <v>499</v>
      </c>
      <c r="F2" s="1"/>
    </row>
    <row r="3" spans="1:6" ht="15" customHeight="1">
      <c r="A3" s="105" t="s">
        <v>484</v>
      </c>
      <c r="B3" s="105"/>
      <c r="C3" s="105"/>
      <c r="D3" s="105"/>
      <c r="E3" s="56"/>
      <c r="F3" s="56" t="s">
        <v>388</v>
      </c>
    </row>
    <row r="4" spans="1:6" ht="37.5" customHeight="1">
      <c r="A4" s="75" t="s">
        <v>714</v>
      </c>
      <c r="B4" s="75" t="s">
        <v>715</v>
      </c>
      <c r="C4" s="75" t="s">
        <v>67</v>
      </c>
      <c r="D4" s="75" t="s">
        <v>714</v>
      </c>
      <c r="E4" s="75" t="s">
        <v>715</v>
      </c>
      <c r="F4" s="75" t="s">
        <v>67</v>
      </c>
    </row>
    <row r="5" spans="1:6" ht="22.5" customHeight="1">
      <c r="A5" s="106" t="s">
        <v>661</v>
      </c>
      <c r="B5" s="107">
        <v>7473700</v>
      </c>
      <c r="C5" s="107">
        <v>11406500</v>
      </c>
      <c r="D5" s="106" t="s">
        <v>134</v>
      </c>
      <c r="E5" s="107">
        <v>24482688</v>
      </c>
      <c r="F5" s="107">
        <v>26855280</v>
      </c>
    </row>
    <row r="6" spans="1:6" ht="22.5" customHeight="1">
      <c r="A6" s="92" t="s">
        <v>713</v>
      </c>
      <c r="B6" s="93">
        <v>2620200</v>
      </c>
      <c r="C6" s="93">
        <v>2670200</v>
      </c>
      <c r="D6" s="106" t="s">
        <v>547</v>
      </c>
      <c r="E6" s="108">
        <v>800435.4</v>
      </c>
      <c r="F6" s="93">
        <v>966817.2</v>
      </c>
    </row>
    <row r="7" spans="1:6" ht="22.5" customHeight="1">
      <c r="A7" s="109" t="s">
        <v>238</v>
      </c>
      <c r="B7" s="110">
        <v>10400</v>
      </c>
      <c r="C7" s="110">
        <v>10400</v>
      </c>
      <c r="D7" s="106" t="s">
        <v>321</v>
      </c>
      <c r="E7" s="90">
        <v>0</v>
      </c>
      <c r="F7" s="90">
        <v>0</v>
      </c>
    </row>
    <row r="8" spans="1:6" ht="22.5" customHeight="1">
      <c r="A8" s="68" t="s">
        <v>62</v>
      </c>
      <c r="B8" s="76">
        <v>1338491.03</v>
      </c>
      <c r="C8" s="87">
        <v>1638490.56</v>
      </c>
      <c r="D8" s="75" t="s">
        <v>653</v>
      </c>
      <c r="E8" s="111" t="s">
        <v>653</v>
      </c>
      <c r="F8" s="111" t="s">
        <v>653</v>
      </c>
    </row>
    <row r="9" spans="1:6" ht="22.5" customHeight="1">
      <c r="A9" s="86" t="s">
        <v>280</v>
      </c>
      <c r="B9" s="76">
        <v>27247675</v>
      </c>
      <c r="C9" s="87">
        <v>30440560</v>
      </c>
      <c r="D9" s="75" t="s">
        <v>653</v>
      </c>
      <c r="E9" s="111" t="s">
        <v>653</v>
      </c>
      <c r="F9" s="111" t="s">
        <v>653</v>
      </c>
    </row>
    <row r="10" spans="1:6" ht="22.5" customHeight="1">
      <c r="A10" s="92" t="s">
        <v>436</v>
      </c>
      <c r="B10" s="76">
        <v>25230000</v>
      </c>
      <c r="C10" s="87">
        <v>27819360</v>
      </c>
      <c r="D10" s="75" t="s">
        <v>653</v>
      </c>
      <c r="E10" s="111" t="s">
        <v>653</v>
      </c>
      <c r="F10" s="111" t="s">
        <v>653</v>
      </c>
    </row>
    <row r="11" spans="1:6" ht="22.5" customHeight="1">
      <c r="A11" s="68" t="s">
        <v>354</v>
      </c>
      <c r="B11" s="76">
        <v>2017675</v>
      </c>
      <c r="C11" s="87">
        <v>2621200</v>
      </c>
      <c r="D11" s="75" t="s">
        <v>653</v>
      </c>
      <c r="E11" s="111" t="s">
        <v>653</v>
      </c>
      <c r="F11" s="111" t="s">
        <v>653</v>
      </c>
    </row>
    <row r="12" spans="1:6" ht="22.5" customHeight="1">
      <c r="A12" s="68" t="s">
        <v>575</v>
      </c>
      <c r="B12" s="76">
        <v>0</v>
      </c>
      <c r="C12" s="87">
        <v>0</v>
      </c>
      <c r="D12" s="75" t="s">
        <v>653</v>
      </c>
      <c r="E12" s="112" t="s">
        <v>653</v>
      </c>
      <c r="F12" s="112" t="s">
        <v>653</v>
      </c>
    </row>
    <row r="13" spans="1:6" ht="22.5" customHeight="1">
      <c r="A13" s="68" t="s">
        <v>213</v>
      </c>
      <c r="B13" s="76">
        <v>12400</v>
      </c>
      <c r="C13" s="76">
        <v>10400</v>
      </c>
      <c r="D13" s="113" t="s">
        <v>8</v>
      </c>
      <c r="E13" s="76">
        <v>0</v>
      </c>
      <c r="F13" s="76">
        <v>0</v>
      </c>
    </row>
    <row r="14" spans="1:6" ht="22.5" customHeight="1">
      <c r="A14" s="68" t="s">
        <v>652</v>
      </c>
      <c r="B14" s="76">
        <v>71360.49</v>
      </c>
      <c r="C14" s="76">
        <v>71532.81</v>
      </c>
      <c r="D14" s="92" t="s">
        <v>400</v>
      </c>
      <c r="E14" s="76">
        <v>44056.88</v>
      </c>
      <c r="F14" s="76">
        <v>45023.76</v>
      </c>
    </row>
    <row r="15" spans="1:6" ht="22.5" customHeight="1">
      <c r="A15" s="68" t="s">
        <v>368</v>
      </c>
      <c r="B15" s="63">
        <f>B5+B7+B8+B9+B12+B13+B14</f>
        <v>36154026.52</v>
      </c>
      <c r="C15" s="63">
        <f>C5+C7+C8+C9+C12+C13+C14</f>
        <v>43577883.370000005</v>
      </c>
      <c r="D15" s="113" t="s">
        <v>46</v>
      </c>
      <c r="E15" s="63">
        <f>E5+E6+E7+E13+E14</f>
        <v>25327180.279999997</v>
      </c>
      <c r="F15" s="63">
        <f>F5+F6+F7+F13+F14</f>
        <v>27867120.96</v>
      </c>
    </row>
    <row r="16" spans="1:6" ht="22.5" customHeight="1">
      <c r="A16" s="68" t="s">
        <v>250</v>
      </c>
      <c r="B16" s="76">
        <v>0</v>
      </c>
      <c r="C16" s="76">
        <v>0</v>
      </c>
      <c r="D16" s="92" t="s">
        <v>283</v>
      </c>
      <c r="E16" s="76">
        <v>0</v>
      </c>
      <c r="F16" s="76">
        <v>0</v>
      </c>
    </row>
    <row r="17" spans="1:6" ht="22.5" customHeight="1">
      <c r="A17" s="68" t="s">
        <v>621</v>
      </c>
      <c r="B17" s="76">
        <v>0</v>
      </c>
      <c r="C17" s="76">
        <v>0</v>
      </c>
      <c r="D17" s="113" t="s">
        <v>104</v>
      </c>
      <c r="E17" s="76">
        <v>0</v>
      </c>
      <c r="F17" s="76">
        <v>0</v>
      </c>
    </row>
    <row r="18" spans="1:6" ht="22.5" customHeight="1">
      <c r="A18" s="86" t="s">
        <v>11</v>
      </c>
      <c r="B18" s="99">
        <f>B17+B15+B16</f>
        <v>36154026.52</v>
      </c>
      <c r="C18" s="99">
        <f>C17+C15+C16</f>
        <v>43577883.370000005</v>
      </c>
      <c r="D18" s="106" t="s">
        <v>189</v>
      </c>
      <c r="E18" s="63">
        <f>E17+E15+E16</f>
        <v>25327180.279999997</v>
      </c>
      <c r="F18" s="63">
        <f>F17+F15+F16</f>
        <v>27867120.96</v>
      </c>
    </row>
    <row r="19" spans="1:6" ht="22.5" customHeight="1">
      <c r="A19" s="75" t="s">
        <v>653</v>
      </c>
      <c r="B19" s="111" t="s">
        <v>653</v>
      </c>
      <c r="C19" s="114" t="s">
        <v>653</v>
      </c>
      <c r="D19" s="92" t="s">
        <v>197</v>
      </c>
      <c r="E19" s="63">
        <f>B18-E18</f>
        <v>10826846.240000006</v>
      </c>
      <c r="F19" s="63">
        <f>C18-F18</f>
        <v>15710762.410000004</v>
      </c>
    </row>
    <row r="20" spans="1:6" ht="22.5" customHeight="1">
      <c r="A20" s="106" t="s">
        <v>588</v>
      </c>
      <c r="B20" s="107">
        <v>82554450.32</v>
      </c>
      <c r="C20" s="115">
        <f>E20</f>
        <v>93381296.56</v>
      </c>
      <c r="D20" s="113" t="s">
        <v>420</v>
      </c>
      <c r="E20" s="63">
        <f>B20+E19</f>
        <v>93381296.56</v>
      </c>
      <c r="F20" s="63">
        <f>C20+F19</f>
        <v>109092058.97</v>
      </c>
    </row>
    <row r="21" spans="1:6" ht="22.5" customHeight="1">
      <c r="A21" s="75" t="s">
        <v>775</v>
      </c>
      <c r="B21" s="66">
        <f>B18+B20</f>
        <v>118708476.84</v>
      </c>
      <c r="C21" s="66">
        <f>C18+C20</f>
        <v>136959179.93</v>
      </c>
      <c r="D21" s="116" t="s">
        <v>775</v>
      </c>
      <c r="E21" s="99">
        <f>E18+E20</f>
        <v>118708476.84</v>
      </c>
      <c r="F21" s="99">
        <f>F18+F20</f>
        <v>136959179.93</v>
      </c>
    </row>
    <row r="22" spans="1:6" ht="15" customHeight="1">
      <c r="A22" s="117"/>
      <c r="B22" s="118"/>
      <c r="C22" s="118"/>
      <c r="D22" s="3"/>
      <c r="E22" s="3"/>
      <c r="F22" s="1" t="s">
        <v>330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C4">
      <selection activeCell="A1" sqref="A1"/>
    </sheetView>
  </sheetViews>
  <sheetFormatPr defaultColWidth="9.00390625" defaultRowHeight="14.25" customHeight="1"/>
  <cols>
    <col min="1" max="1" width="24.625" style="0" customWidth="1"/>
    <col min="2" max="4" width="23.125" style="0" customWidth="1"/>
    <col min="5" max="5" width="22.75390625" style="0" customWidth="1"/>
    <col min="6" max="8" width="23.125" style="0" customWidth="1"/>
  </cols>
  <sheetData>
    <row r="1" spans="1:8" ht="35.25" customHeight="1">
      <c r="A1" s="4" t="s">
        <v>720</v>
      </c>
      <c r="B1" s="4"/>
      <c r="C1" s="14"/>
      <c r="D1" s="4"/>
      <c r="E1" s="4"/>
      <c r="F1" s="4"/>
      <c r="G1" s="14"/>
      <c r="H1" s="4"/>
    </row>
    <row r="2" spans="1:8" ht="15" customHeight="1">
      <c r="A2" s="73"/>
      <c r="B2" s="73"/>
      <c r="C2" s="14"/>
      <c r="D2" s="73"/>
      <c r="E2" s="73"/>
      <c r="F2" s="8"/>
      <c r="G2" s="49" t="s">
        <v>57</v>
      </c>
      <c r="H2" s="1"/>
    </row>
    <row r="3" spans="1:8" ht="15" customHeight="1">
      <c r="A3" s="105" t="s">
        <v>484</v>
      </c>
      <c r="B3" s="105"/>
      <c r="C3" s="54"/>
      <c r="D3" s="105"/>
      <c r="E3" s="105"/>
      <c r="F3" s="56"/>
      <c r="G3" s="119"/>
      <c r="H3" s="56" t="s">
        <v>388</v>
      </c>
    </row>
    <row r="4" spans="1:8" ht="32.25" customHeight="1">
      <c r="A4" s="75" t="s">
        <v>714</v>
      </c>
      <c r="B4" s="120" t="s">
        <v>715</v>
      </c>
      <c r="C4" s="121"/>
      <c r="D4" s="75" t="s">
        <v>67</v>
      </c>
      <c r="E4" s="75" t="s">
        <v>714</v>
      </c>
      <c r="F4" s="120" t="s">
        <v>715</v>
      </c>
      <c r="G4" s="121"/>
      <c r="H4" s="75" t="s">
        <v>67</v>
      </c>
    </row>
    <row r="5" spans="1:8" ht="32.25" customHeight="1">
      <c r="A5" s="121"/>
      <c r="B5" s="122"/>
      <c r="C5" s="123" t="s">
        <v>373</v>
      </c>
      <c r="D5" s="121"/>
      <c r="E5" s="121"/>
      <c r="F5" s="124"/>
      <c r="G5" s="125" t="s">
        <v>373</v>
      </c>
      <c r="H5" s="121"/>
    </row>
    <row r="6" spans="1:8" ht="22.5" customHeight="1">
      <c r="A6" s="126" t="s">
        <v>511</v>
      </c>
      <c r="B6" s="82">
        <v>115719474.75</v>
      </c>
      <c r="C6" s="82">
        <v>111169474.75</v>
      </c>
      <c r="D6" s="127">
        <v>120941044.8</v>
      </c>
      <c r="E6" s="123" t="s">
        <v>521</v>
      </c>
      <c r="F6" s="95">
        <v>165209698.2</v>
      </c>
      <c r="G6" s="78">
        <v>165209698.2</v>
      </c>
      <c r="H6" s="95">
        <v>208367696.52</v>
      </c>
    </row>
    <row r="7" spans="1:8" ht="22.5" customHeight="1">
      <c r="A7" s="68" t="s">
        <v>690</v>
      </c>
      <c r="B7" s="93">
        <v>322912.48</v>
      </c>
      <c r="C7" s="128">
        <v>322912.48</v>
      </c>
      <c r="D7" s="129">
        <v>300000</v>
      </c>
      <c r="E7" s="130" t="s">
        <v>653</v>
      </c>
      <c r="F7" s="130" t="s">
        <v>653</v>
      </c>
      <c r="G7" s="131" t="s">
        <v>653</v>
      </c>
      <c r="H7" s="132" t="s">
        <v>653</v>
      </c>
    </row>
    <row r="8" spans="1:8" ht="22.5" customHeight="1">
      <c r="A8" s="68" t="s">
        <v>290</v>
      </c>
      <c r="B8" s="76">
        <v>18250442.25</v>
      </c>
      <c r="C8" s="133">
        <v>18250442.25</v>
      </c>
      <c r="D8" s="129">
        <v>65501561.08</v>
      </c>
      <c r="E8" s="57" t="s">
        <v>653</v>
      </c>
      <c r="F8" s="84" t="s">
        <v>653</v>
      </c>
      <c r="G8" s="131" t="s">
        <v>653</v>
      </c>
      <c r="H8" s="134" t="s">
        <v>653</v>
      </c>
    </row>
    <row r="9" spans="1:8" ht="22.5" customHeight="1">
      <c r="A9" s="68" t="s">
        <v>520</v>
      </c>
      <c r="B9" s="76">
        <v>9190442.25</v>
      </c>
      <c r="C9" s="90">
        <v>9190442.25</v>
      </c>
      <c r="D9" s="87">
        <v>59131561.08</v>
      </c>
      <c r="E9" s="135" t="s">
        <v>653</v>
      </c>
      <c r="F9" s="135" t="s">
        <v>653</v>
      </c>
      <c r="G9" s="135" t="s">
        <v>653</v>
      </c>
      <c r="H9" s="136" t="s">
        <v>653</v>
      </c>
    </row>
    <row r="10" spans="1:8" ht="22.5" customHeight="1">
      <c r="A10" s="68" t="s">
        <v>605</v>
      </c>
      <c r="B10" s="76">
        <v>0</v>
      </c>
      <c r="C10" s="128">
        <v>0</v>
      </c>
      <c r="D10" s="129">
        <v>0</v>
      </c>
      <c r="E10" s="91" t="s">
        <v>653</v>
      </c>
      <c r="F10" s="84" t="s">
        <v>653</v>
      </c>
      <c r="G10" s="131" t="s">
        <v>653</v>
      </c>
      <c r="H10" s="136" t="s">
        <v>653</v>
      </c>
    </row>
    <row r="11" spans="1:8" ht="22.5" customHeight="1">
      <c r="A11" s="68" t="s">
        <v>622</v>
      </c>
      <c r="B11" s="76">
        <v>0</v>
      </c>
      <c r="C11" s="133">
        <v>0</v>
      </c>
      <c r="D11" s="129">
        <v>0</v>
      </c>
      <c r="E11" s="106" t="s">
        <v>40</v>
      </c>
      <c r="F11" s="90">
        <v>0</v>
      </c>
      <c r="G11" s="90">
        <v>0</v>
      </c>
      <c r="H11" s="87">
        <v>0</v>
      </c>
    </row>
    <row r="12" spans="1:8" ht="22.5" customHeight="1">
      <c r="A12" s="68" t="s">
        <v>719</v>
      </c>
      <c r="B12" s="76">
        <v>0</v>
      </c>
      <c r="C12" s="90">
        <v>0</v>
      </c>
      <c r="D12" s="76">
        <v>0</v>
      </c>
      <c r="E12" s="130" t="s">
        <v>653</v>
      </c>
      <c r="F12" s="130" t="s">
        <v>653</v>
      </c>
      <c r="G12" s="137" t="s">
        <v>653</v>
      </c>
      <c r="H12" s="136" t="s">
        <v>653</v>
      </c>
    </row>
    <row r="13" spans="1:8" ht="22.5" customHeight="1">
      <c r="A13" s="68" t="s">
        <v>584</v>
      </c>
      <c r="B13" s="76">
        <v>0</v>
      </c>
      <c r="C13" s="133">
        <v>0</v>
      </c>
      <c r="D13" s="129">
        <v>400000</v>
      </c>
      <c r="E13" s="68" t="s">
        <v>349</v>
      </c>
      <c r="F13" s="76">
        <v>0</v>
      </c>
      <c r="G13" s="76">
        <v>0</v>
      </c>
      <c r="H13" s="81">
        <v>530000</v>
      </c>
    </row>
    <row r="14" spans="1:8" ht="22.5" customHeight="1">
      <c r="A14" s="68" t="s">
        <v>301</v>
      </c>
      <c r="B14" s="63">
        <f>B6+B7+B8+B10+B11+B13</f>
        <v>134292829.48000002</v>
      </c>
      <c r="C14" s="138">
        <f>C6+C7+C8+C10+C11+C13</f>
        <v>129742829.48</v>
      </c>
      <c r="D14" s="139">
        <f>D6+D7+D8+D10+D11+D13</f>
        <v>187142605.88</v>
      </c>
      <c r="E14" s="68" t="s">
        <v>697</v>
      </c>
      <c r="F14" s="140">
        <f>F6+F11+F13</f>
        <v>165209698.2</v>
      </c>
      <c r="G14" s="96">
        <f>G6+G11+G13</f>
        <v>165209698.2</v>
      </c>
      <c r="H14" s="102">
        <f>H6+H11+H13</f>
        <v>208897696.52</v>
      </c>
    </row>
    <row r="15" spans="1:8" ht="22.5" customHeight="1">
      <c r="A15" s="68" t="s">
        <v>385</v>
      </c>
      <c r="B15" s="76">
        <v>0</v>
      </c>
      <c r="C15" s="128">
        <v>0</v>
      </c>
      <c r="D15" s="129">
        <v>0</v>
      </c>
      <c r="E15" s="68" t="s">
        <v>204</v>
      </c>
      <c r="F15" s="76">
        <v>0</v>
      </c>
      <c r="G15" s="76">
        <v>0</v>
      </c>
      <c r="H15" s="87">
        <v>0</v>
      </c>
    </row>
    <row r="16" spans="1:8" ht="22.5" customHeight="1">
      <c r="A16" s="68" t="s">
        <v>662</v>
      </c>
      <c r="B16" s="76">
        <v>0</v>
      </c>
      <c r="C16" s="133">
        <v>0</v>
      </c>
      <c r="D16" s="129">
        <v>0</v>
      </c>
      <c r="E16" s="68" t="s">
        <v>774</v>
      </c>
      <c r="F16" s="76">
        <v>0</v>
      </c>
      <c r="G16" s="76">
        <v>0</v>
      </c>
      <c r="H16" s="81">
        <v>0</v>
      </c>
    </row>
    <row r="17" spans="1:8" ht="22.5" customHeight="1">
      <c r="A17" s="68" t="s">
        <v>567</v>
      </c>
      <c r="B17" s="63">
        <f>B15+B14+B16</f>
        <v>134292829.48000002</v>
      </c>
      <c r="C17" s="65">
        <f>C14+C15+C16</f>
        <v>129742829.48</v>
      </c>
      <c r="D17" s="141">
        <f>D14+D15+D16</f>
        <v>187142605.88</v>
      </c>
      <c r="E17" s="68" t="s">
        <v>748</v>
      </c>
      <c r="F17" s="140">
        <f>F14+F15+F16</f>
        <v>165209698.2</v>
      </c>
      <c r="G17" s="96">
        <f>G14+G15+G16</f>
        <v>165209698.2</v>
      </c>
      <c r="H17" s="97">
        <f>H14+H15+H16</f>
        <v>208897696.52</v>
      </c>
    </row>
    <row r="18" spans="1:8" ht="22.5" customHeight="1">
      <c r="A18" s="57" t="s">
        <v>653</v>
      </c>
      <c r="B18" s="70" t="s">
        <v>653</v>
      </c>
      <c r="C18" s="100" t="s">
        <v>653</v>
      </c>
      <c r="D18" s="101" t="s">
        <v>653</v>
      </c>
      <c r="E18" s="68" t="s">
        <v>369</v>
      </c>
      <c r="F18" s="140">
        <f>B17-F17</f>
        <v>-30916868.71999997</v>
      </c>
      <c r="G18" s="96">
        <f>C17-G17</f>
        <v>-35466868.719999984</v>
      </c>
      <c r="H18" s="97">
        <f>D17-H17</f>
        <v>-21755090.640000015</v>
      </c>
    </row>
    <row r="19" spans="1:8" ht="22.5" customHeight="1">
      <c r="A19" s="68" t="s">
        <v>490</v>
      </c>
      <c r="B19" s="76">
        <v>52671959.36</v>
      </c>
      <c r="C19" s="100" t="s">
        <v>653</v>
      </c>
      <c r="D19" s="139">
        <f>F19</f>
        <v>21755090.64000003</v>
      </c>
      <c r="E19" s="68" t="s">
        <v>177</v>
      </c>
      <c r="F19" s="140">
        <f>B19+F18</f>
        <v>21755090.64000003</v>
      </c>
      <c r="G19" s="131" t="s">
        <v>653</v>
      </c>
      <c r="H19" s="97">
        <f>D19+H18</f>
        <v>1.4901161193847656E-08</v>
      </c>
    </row>
    <row r="20" spans="1:8" ht="22.5" customHeight="1">
      <c r="A20" s="57" t="s">
        <v>775</v>
      </c>
      <c r="B20" s="63">
        <f>B17+B19</f>
        <v>186964788.84000003</v>
      </c>
      <c r="C20" s="138">
        <f>C17</f>
        <v>129742829.48</v>
      </c>
      <c r="D20" s="139">
        <f>D17+D19</f>
        <v>208897696.52000004</v>
      </c>
      <c r="E20" s="57" t="s">
        <v>775</v>
      </c>
      <c r="F20" s="140">
        <f>F17+F19</f>
        <v>186964788.84000003</v>
      </c>
      <c r="G20" s="142">
        <f>G17</f>
        <v>165209698.2</v>
      </c>
      <c r="H20" s="97">
        <f>H17+H19</f>
        <v>208897696.52000004</v>
      </c>
    </row>
    <row r="21" spans="1:8" ht="15" customHeight="1">
      <c r="A21" s="3"/>
      <c r="B21" s="3"/>
      <c r="C21" s="117"/>
      <c r="D21" s="3"/>
      <c r="E21" s="3"/>
      <c r="F21" s="3"/>
      <c r="G21" s="117"/>
      <c r="H21" s="72" t="s">
        <v>604</v>
      </c>
    </row>
  </sheetData>
  <sheetProtection/>
  <mergeCells count="8">
    <mergeCell ref="A1:H1"/>
    <mergeCell ref="G2:H2"/>
    <mergeCell ref="A4:A5"/>
    <mergeCell ref="B4:C4"/>
    <mergeCell ref="D4:D5"/>
    <mergeCell ref="E4:E5"/>
    <mergeCell ref="F4:G4"/>
    <mergeCell ref="H4:H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pane xSplit="1" ySplit="3" topLeftCell="C7" activePane="bottomRight" state="frozen"/>
      <selection pane="topLeft" activeCell="A1" sqref="A1"/>
      <selection pane="bottomLeft" activeCell="A7" sqref="A7"/>
      <selection pane="topRight" activeCell="C1" sqref="C1"/>
      <selection pane="bottomRight" activeCell="C7" sqref="C7"/>
    </sheetView>
  </sheetViews>
  <sheetFormatPr defaultColWidth="9.00390625" defaultRowHeight="14.25" customHeight="1"/>
  <cols>
    <col min="1" max="1" width="29.25390625" style="0" customWidth="1"/>
    <col min="2" max="9" width="20.875" style="0" customWidth="1"/>
  </cols>
  <sheetData>
    <row r="1" spans="1:9" ht="35.25" customHeight="1">
      <c r="A1" s="4" t="s">
        <v>413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104"/>
      <c r="B2" s="104"/>
      <c r="C2" s="104"/>
      <c r="D2" s="104"/>
      <c r="E2" s="104"/>
      <c r="F2" s="104"/>
      <c r="G2" s="104"/>
      <c r="H2" s="1" t="s">
        <v>334</v>
      </c>
      <c r="I2" s="1"/>
    </row>
    <row r="3" spans="1:9" ht="16.5" customHeight="1">
      <c r="A3" s="51" t="s">
        <v>484</v>
      </c>
      <c r="B3" s="51"/>
      <c r="C3" s="51"/>
      <c r="D3" s="51"/>
      <c r="E3" s="51"/>
      <c r="F3" s="51"/>
      <c r="G3" s="51"/>
      <c r="H3" s="143"/>
      <c r="I3" s="55" t="s">
        <v>388</v>
      </c>
    </row>
    <row r="4" spans="1:9" ht="24.75" customHeight="1">
      <c r="A4" s="144" t="s">
        <v>714</v>
      </c>
      <c r="B4" s="145" t="s">
        <v>715</v>
      </c>
      <c r="C4" s="146"/>
      <c r="D4" s="146"/>
      <c r="E4" s="147"/>
      <c r="F4" s="145" t="s">
        <v>67</v>
      </c>
      <c r="G4" s="146"/>
      <c r="H4" s="146"/>
      <c r="I4" s="147"/>
    </row>
    <row r="5" spans="1:9" ht="31.5" customHeight="1">
      <c r="A5" s="148"/>
      <c r="B5" s="57" t="s">
        <v>294</v>
      </c>
      <c r="C5" s="61" t="s">
        <v>611</v>
      </c>
      <c r="D5" s="61" t="s">
        <v>227</v>
      </c>
      <c r="E5" s="61" t="s">
        <v>341</v>
      </c>
      <c r="F5" s="57" t="s">
        <v>294</v>
      </c>
      <c r="G5" s="61" t="s">
        <v>611</v>
      </c>
      <c r="H5" s="61" t="s">
        <v>227</v>
      </c>
      <c r="I5" s="61" t="s">
        <v>341</v>
      </c>
    </row>
    <row r="6" spans="1:9" ht="24.75" customHeight="1">
      <c r="A6" s="113" t="s">
        <v>583</v>
      </c>
      <c r="B6" s="149">
        <f>C6+D6+E6</f>
        <v>0</v>
      </c>
      <c r="C6" s="149">
        <f>C7+C8</f>
        <v>0</v>
      </c>
      <c r="D6" s="149">
        <f>D7+D8</f>
        <v>0</v>
      </c>
      <c r="E6" s="149">
        <f>E7+E8</f>
        <v>0</v>
      </c>
      <c r="F6" s="149">
        <f>G6+H6+I6</f>
        <v>0</v>
      </c>
      <c r="G6" s="149">
        <f>G7+G8</f>
        <v>0</v>
      </c>
      <c r="H6" s="149">
        <f>H7+H8</f>
        <v>0</v>
      </c>
      <c r="I6" s="99">
        <f>I7+I8</f>
        <v>0</v>
      </c>
    </row>
    <row r="7" spans="1:9" ht="24.75" customHeight="1">
      <c r="A7" s="89" t="s">
        <v>70</v>
      </c>
      <c r="B7" s="149">
        <f>C7+D7+E7</f>
        <v>0</v>
      </c>
      <c r="C7" s="150">
        <v>0</v>
      </c>
      <c r="D7" s="150">
        <v>0</v>
      </c>
      <c r="E7" s="150">
        <v>0</v>
      </c>
      <c r="F7" s="149">
        <f>G7+H7+I7</f>
        <v>0</v>
      </c>
      <c r="G7" s="150">
        <v>0</v>
      </c>
      <c r="H7" s="151">
        <v>0</v>
      </c>
      <c r="I7" s="82">
        <v>0</v>
      </c>
    </row>
    <row r="8" spans="1:9" ht="24.75" customHeight="1">
      <c r="A8" s="89" t="s">
        <v>167</v>
      </c>
      <c r="B8" s="149">
        <f>C8+D8+E8</f>
        <v>0</v>
      </c>
      <c r="C8" s="150">
        <v>0</v>
      </c>
      <c r="D8" s="150">
        <v>0</v>
      </c>
      <c r="E8" s="150">
        <v>0</v>
      </c>
      <c r="F8" s="149">
        <f>G8+H8+I8</f>
        <v>0</v>
      </c>
      <c r="G8" s="150">
        <v>0</v>
      </c>
      <c r="H8" s="151">
        <v>0</v>
      </c>
      <c r="I8" s="82">
        <v>0</v>
      </c>
    </row>
    <row r="9" spans="1:9" ht="24.75" customHeight="1">
      <c r="A9" s="92" t="s">
        <v>690</v>
      </c>
      <c r="B9" s="64">
        <f>C9+D9+E9</f>
        <v>0</v>
      </c>
      <c r="C9" s="93">
        <v>0</v>
      </c>
      <c r="D9" s="93">
        <v>0</v>
      </c>
      <c r="E9" s="93">
        <v>0</v>
      </c>
      <c r="F9" s="64">
        <f>G9+H9+I9</f>
        <v>0</v>
      </c>
      <c r="G9" s="93">
        <v>0</v>
      </c>
      <c r="H9" s="93">
        <v>0</v>
      </c>
      <c r="I9" s="93">
        <v>0</v>
      </c>
    </row>
    <row r="10" spans="1:9" ht="24.75" customHeight="1">
      <c r="A10" s="68" t="s">
        <v>290</v>
      </c>
      <c r="B10" s="152">
        <f>C10+E10</f>
        <v>0</v>
      </c>
      <c r="C10" s="76">
        <v>0</v>
      </c>
      <c r="D10" s="153" t="s">
        <v>653</v>
      </c>
      <c r="E10" s="76">
        <v>0</v>
      </c>
      <c r="F10" s="152">
        <f>G10+I10</f>
        <v>0</v>
      </c>
      <c r="G10" s="76">
        <v>0</v>
      </c>
      <c r="H10" s="153" t="s">
        <v>653</v>
      </c>
      <c r="I10" s="76">
        <v>0</v>
      </c>
    </row>
    <row r="11" spans="1:9" ht="24.75" customHeight="1">
      <c r="A11" s="68" t="s">
        <v>574</v>
      </c>
      <c r="B11" s="152">
        <f>C11+D11+E11</f>
        <v>0</v>
      </c>
      <c r="C11" s="76">
        <v>0</v>
      </c>
      <c r="D11" s="76">
        <v>0</v>
      </c>
      <c r="E11" s="76">
        <v>0</v>
      </c>
      <c r="F11" s="152">
        <f>G11+H11+I11</f>
        <v>0</v>
      </c>
      <c r="G11" s="76">
        <v>0</v>
      </c>
      <c r="H11" s="76">
        <v>0</v>
      </c>
      <c r="I11" s="76">
        <v>0</v>
      </c>
    </row>
    <row r="12" spans="1:9" ht="24.75" customHeight="1">
      <c r="A12" s="68" t="s">
        <v>233</v>
      </c>
      <c r="B12" s="152">
        <f>D12</f>
        <v>0</v>
      </c>
      <c r="C12" s="153" t="s">
        <v>653</v>
      </c>
      <c r="D12" s="76">
        <v>0</v>
      </c>
      <c r="E12" s="153" t="s">
        <v>653</v>
      </c>
      <c r="F12" s="152">
        <f>H12</f>
        <v>0</v>
      </c>
      <c r="G12" s="153" t="s">
        <v>653</v>
      </c>
      <c r="H12" s="76">
        <v>0</v>
      </c>
      <c r="I12" s="153" t="s">
        <v>653</v>
      </c>
    </row>
    <row r="13" spans="1:9" ht="24.75" customHeight="1">
      <c r="A13" s="68" t="s">
        <v>452</v>
      </c>
      <c r="B13" s="152">
        <f>C13+D13+E13</f>
        <v>0</v>
      </c>
      <c r="C13" s="63">
        <f>C6+C9+C10+C11</f>
        <v>0</v>
      </c>
      <c r="D13" s="63">
        <f>D6+D9+D11+D12</f>
        <v>0</v>
      </c>
      <c r="E13" s="63">
        <f>E6+E9+E10+E11</f>
        <v>0</v>
      </c>
      <c r="F13" s="152">
        <f>G13+H13+I13</f>
        <v>0</v>
      </c>
      <c r="G13" s="63">
        <f>G6+G9+G10+G11</f>
        <v>0</v>
      </c>
      <c r="H13" s="63">
        <f>H6+H9+H11+H12</f>
        <v>0</v>
      </c>
      <c r="I13" s="63">
        <f>I6+I9+I10+I11</f>
        <v>0</v>
      </c>
    </row>
    <row r="14" spans="1:9" ht="24.75" customHeight="1">
      <c r="A14" s="68" t="s">
        <v>462</v>
      </c>
      <c r="B14" s="152">
        <f>C14+E14+D14</f>
        <v>0</v>
      </c>
      <c r="C14" s="76">
        <v>0</v>
      </c>
      <c r="D14" s="76">
        <v>0</v>
      </c>
      <c r="E14" s="76">
        <v>0</v>
      </c>
      <c r="F14" s="152">
        <f>G14+I14+H14</f>
        <v>0</v>
      </c>
      <c r="G14" s="76">
        <v>0</v>
      </c>
      <c r="H14" s="76">
        <v>0</v>
      </c>
      <c r="I14" s="76">
        <v>0</v>
      </c>
    </row>
    <row r="15" spans="1:9" ht="24.75" customHeight="1">
      <c r="A15" s="68" t="s">
        <v>50</v>
      </c>
      <c r="B15" s="152">
        <f>C15+D15+E15</f>
        <v>0</v>
      </c>
      <c r="C15" s="76">
        <v>0</v>
      </c>
      <c r="D15" s="76">
        <v>0</v>
      </c>
      <c r="E15" s="76">
        <v>0</v>
      </c>
      <c r="F15" s="152">
        <f>G15+H15+I15</f>
        <v>0</v>
      </c>
      <c r="G15" s="76">
        <v>0</v>
      </c>
      <c r="H15" s="76">
        <v>0</v>
      </c>
      <c r="I15" s="76">
        <v>0</v>
      </c>
    </row>
    <row r="16" spans="1:9" ht="24.75" customHeight="1">
      <c r="A16" s="68" t="s">
        <v>510</v>
      </c>
      <c r="B16" s="152">
        <f>C16+D16+E16</f>
        <v>0</v>
      </c>
      <c r="C16" s="63">
        <f>C13+C14+C15</f>
        <v>0</v>
      </c>
      <c r="D16" s="63">
        <f>D13+D14+D15</f>
        <v>0</v>
      </c>
      <c r="E16" s="63">
        <f>E13+E14+E15</f>
        <v>0</v>
      </c>
      <c r="F16" s="152">
        <f>G16+H16+I16</f>
        <v>0</v>
      </c>
      <c r="G16" s="63">
        <f>G13+G14+G15</f>
        <v>0</v>
      </c>
      <c r="H16" s="63">
        <f>H13+H14+H15</f>
        <v>0</v>
      </c>
      <c r="I16" s="63">
        <f>I13+I14+I15</f>
        <v>0</v>
      </c>
    </row>
    <row r="17" spans="1:9" ht="24.75" customHeight="1">
      <c r="A17" s="68" t="s">
        <v>303</v>
      </c>
      <c r="B17" s="152">
        <f>C17+D17+E17</f>
        <v>0</v>
      </c>
      <c r="C17" s="76">
        <v>0</v>
      </c>
      <c r="D17" s="76">
        <v>0</v>
      </c>
      <c r="E17" s="76">
        <v>0</v>
      </c>
      <c r="F17" s="152">
        <f>G17+H17+I17</f>
        <v>0</v>
      </c>
      <c r="G17" s="63">
        <f>C33</f>
        <v>0</v>
      </c>
      <c r="H17" s="63">
        <f>D33</f>
        <v>0</v>
      </c>
      <c r="I17" s="63">
        <f>E33</f>
        <v>0</v>
      </c>
    </row>
    <row r="18" spans="1:9" ht="24.75" customHeight="1">
      <c r="A18" s="57" t="s">
        <v>775</v>
      </c>
      <c r="B18" s="152">
        <f>C18+D18+E18</f>
        <v>0</v>
      </c>
      <c r="C18" s="63">
        <f>C16+C17</f>
        <v>0</v>
      </c>
      <c r="D18" s="63">
        <f>D16+D17</f>
        <v>0</v>
      </c>
      <c r="E18" s="63">
        <f>E16+E17</f>
        <v>0</v>
      </c>
      <c r="F18" s="152">
        <f>G18+H18+I18</f>
        <v>0</v>
      </c>
      <c r="G18" s="63">
        <f>G16+G17</f>
        <v>0</v>
      </c>
      <c r="H18" s="63">
        <f>H16+H17</f>
        <v>0</v>
      </c>
      <c r="I18" s="63">
        <f>I16+I17</f>
        <v>0</v>
      </c>
    </row>
    <row r="19" spans="1:9" ht="24.75" customHeight="1">
      <c r="A19" s="154" t="s">
        <v>714</v>
      </c>
      <c r="B19" s="155" t="s">
        <v>715</v>
      </c>
      <c r="C19" s="146"/>
      <c r="D19" s="146"/>
      <c r="E19" s="147"/>
      <c r="F19" s="155" t="s">
        <v>67</v>
      </c>
      <c r="G19" s="146"/>
      <c r="H19" s="146"/>
      <c r="I19" s="147"/>
    </row>
    <row r="20" spans="1:9" ht="33.75" customHeight="1">
      <c r="A20" s="148"/>
      <c r="B20" s="153" t="s">
        <v>294</v>
      </c>
      <c r="C20" s="156" t="s">
        <v>611</v>
      </c>
      <c r="D20" s="156" t="s">
        <v>227</v>
      </c>
      <c r="E20" s="156" t="s">
        <v>341</v>
      </c>
      <c r="F20" s="153" t="s">
        <v>294</v>
      </c>
      <c r="G20" s="156" t="s">
        <v>611</v>
      </c>
      <c r="H20" s="156" t="s">
        <v>227</v>
      </c>
      <c r="I20" s="156" t="s">
        <v>341</v>
      </c>
    </row>
    <row r="21" spans="1:9" ht="24.75" customHeight="1">
      <c r="A21" s="68" t="s">
        <v>196</v>
      </c>
      <c r="B21" s="63">
        <f>C21+D21+E21</f>
        <v>0</v>
      </c>
      <c r="C21" s="76">
        <v>0</v>
      </c>
      <c r="D21" s="76">
        <v>0</v>
      </c>
      <c r="E21" s="76">
        <v>0</v>
      </c>
      <c r="F21" s="63">
        <f>G21+H21+I21</f>
        <v>0</v>
      </c>
      <c r="G21" s="76">
        <v>0</v>
      </c>
      <c r="H21" s="76">
        <v>0</v>
      </c>
      <c r="I21" s="76">
        <v>0</v>
      </c>
    </row>
    <row r="22" spans="1:9" ht="24.75" customHeight="1">
      <c r="A22" s="68" t="s">
        <v>419</v>
      </c>
      <c r="B22" s="63">
        <f>C22+D22+E22</f>
        <v>0</v>
      </c>
      <c r="C22" s="76">
        <v>0</v>
      </c>
      <c r="D22" s="76">
        <v>0</v>
      </c>
      <c r="E22" s="76">
        <v>0</v>
      </c>
      <c r="F22" s="63">
        <f>G22+I22+H22</f>
        <v>0</v>
      </c>
      <c r="G22" s="76">
        <v>0</v>
      </c>
      <c r="H22" s="76">
        <v>0</v>
      </c>
      <c r="I22" s="76">
        <v>0</v>
      </c>
    </row>
    <row r="23" spans="1:9" ht="24.75" customHeight="1">
      <c r="A23" s="68" t="s">
        <v>188</v>
      </c>
      <c r="B23" s="63">
        <f>C23+D23+E23</f>
        <v>0</v>
      </c>
      <c r="C23" s="76">
        <v>0</v>
      </c>
      <c r="D23" s="76">
        <v>0</v>
      </c>
      <c r="E23" s="76">
        <v>0</v>
      </c>
      <c r="F23" s="63">
        <f>G23+I23+H23</f>
        <v>0</v>
      </c>
      <c r="G23" s="76">
        <v>0</v>
      </c>
      <c r="H23" s="76">
        <v>0</v>
      </c>
      <c r="I23" s="76">
        <v>0</v>
      </c>
    </row>
    <row r="24" spans="1:9" ht="24.75" customHeight="1">
      <c r="A24" s="86" t="s">
        <v>729</v>
      </c>
      <c r="B24" s="63">
        <f>C24+E24</f>
        <v>0</v>
      </c>
      <c r="C24" s="76">
        <v>0</v>
      </c>
      <c r="D24" s="153" t="s">
        <v>653</v>
      </c>
      <c r="E24" s="76">
        <v>0</v>
      </c>
      <c r="F24" s="63">
        <f>G24+I24</f>
        <v>0</v>
      </c>
      <c r="G24" s="76">
        <v>0</v>
      </c>
      <c r="H24" s="153" t="s">
        <v>653</v>
      </c>
      <c r="I24" s="76">
        <v>0</v>
      </c>
    </row>
    <row r="25" spans="1:9" ht="24.75" customHeight="1">
      <c r="A25" s="157" t="s">
        <v>561</v>
      </c>
      <c r="B25" s="99">
        <f>C25+E25</f>
        <v>0</v>
      </c>
      <c r="C25" s="90">
        <v>0</v>
      </c>
      <c r="D25" s="158" t="s">
        <v>653</v>
      </c>
      <c r="E25" s="90">
        <v>0</v>
      </c>
      <c r="F25" s="99">
        <f>G25+I25</f>
        <v>0</v>
      </c>
      <c r="G25" s="90">
        <v>0</v>
      </c>
      <c r="H25" s="158" t="s">
        <v>653</v>
      </c>
      <c r="I25" s="90">
        <v>0</v>
      </c>
    </row>
    <row r="26" spans="1:9" ht="24.75" customHeight="1">
      <c r="A26" s="92" t="s">
        <v>40</v>
      </c>
      <c r="B26" s="64">
        <f>C26+D26+E26</f>
        <v>0</v>
      </c>
      <c r="C26" s="93">
        <v>0</v>
      </c>
      <c r="D26" s="93">
        <v>0</v>
      </c>
      <c r="E26" s="93">
        <v>0</v>
      </c>
      <c r="F26" s="64">
        <f>G26+H26+I26</f>
        <v>0</v>
      </c>
      <c r="G26" s="93">
        <v>0</v>
      </c>
      <c r="H26" s="93">
        <v>0</v>
      </c>
      <c r="I26" s="93">
        <v>0</v>
      </c>
    </row>
    <row r="27" spans="1:9" ht="24.75" customHeight="1">
      <c r="A27" s="68" t="s">
        <v>349</v>
      </c>
      <c r="B27" s="63">
        <f>D27</f>
        <v>0</v>
      </c>
      <c r="C27" s="153" t="s">
        <v>653</v>
      </c>
      <c r="D27" s="76">
        <v>0</v>
      </c>
      <c r="E27" s="153" t="s">
        <v>653</v>
      </c>
      <c r="F27" s="63">
        <f>H27</f>
        <v>0</v>
      </c>
      <c r="G27" s="153" t="s">
        <v>653</v>
      </c>
      <c r="H27" s="76">
        <v>0</v>
      </c>
      <c r="I27" s="153" t="s">
        <v>653</v>
      </c>
    </row>
    <row r="28" spans="1:9" ht="24.75" customHeight="1">
      <c r="A28" s="68" t="s">
        <v>697</v>
      </c>
      <c r="B28" s="63">
        <f>C28+D28+E28</f>
        <v>0</v>
      </c>
      <c r="C28" s="63">
        <f>C21+C26</f>
        <v>0</v>
      </c>
      <c r="D28" s="63">
        <f>D21+D26+D27</f>
        <v>0</v>
      </c>
      <c r="E28" s="63">
        <f>E21+E26</f>
        <v>0</v>
      </c>
      <c r="F28" s="63">
        <f>G28+H28+I28</f>
        <v>0</v>
      </c>
      <c r="G28" s="63">
        <f>G21+G26</f>
        <v>0</v>
      </c>
      <c r="H28" s="63">
        <f>H21+H26+H27</f>
        <v>0</v>
      </c>
      <c r="I28" s="63">
        <f>I21+I26</f>
        <v>0</v>
      </c>
    </row>
    <row r="29" spans="1:9" ht="24.75" customHeight="1">
      <c r="A29" s="68" t="s">
        <v>204</v>
      </c>
      <c r="B29" s="63">
        <f>C29+E29+D29</f>
        <v>0</v>
      </c>
      <c r="C29" s="76">
        <v>0</v>
      </c>
      <c r="D29" s="76">
        <v>0</v>
      </c>
      <c r="E29" s="76">
        <v>0</v>
      </c>
      <c r="F29" s="63">
        <f>G29+I29+H29</f>
        <v>0</v>
      </c>
      <c r="G29" s="76">
        <v>0</v>
      </c>
      <c r="H29" s="76">
        <v>0</v>
      </c>
      <c r="I29" s="76">
        <v>0</v>
      </c>
    </row>
    <row r="30" spans="1:9" ht="24.75" customHeight="1">
      <c r="A30" s="68" t="s">
        <v>774</v>
      </c>
      <c r="B30" s="63">
        <f>C30+E30+D30</f>
        <v>0</v>
      </c>
      <c r="C30" s="76">
        <v>0</v>
      </c>
      <c r="D30" s="76">
        <v>0</v>
      </c>
      <c r="E30" s="76">
        <v>0</v>
      </c>
      <c r="F30" s="63">
        <f>G30+I30+H30</f>
        <v>0</v>
      </c>
      <c r="G30" s="76">
        <v>0</v>
      </c>
      <c r="H30" s="76">
        <v>0</v>
      </c>
      <c r="I30" s="76">
        <v>0</v>
      </c>
    </row>
    <row r="31" spans="1:9" ht="24.75" customHeight="1">
      <c r="A31" s="68" t="s">
        <v>748</v>
      </c>
      <c r="B31" s="63">
        <f>C31+D31+E31</f>
        <v>0</v>
      </c>
      <c r="C31" s="63">
        <f>C30+C29+C28</f>
        <v>0</v>
      </c>
      <c r="D31" s="63">
        <f>D28+D29+D30</f>
        <v>0</v>
      </c>
      <c r="E31" s="63">
        <f>E30+E29+E28</f>
        <v>0</v>
      </c>
      <c r="F31" s="63">
        <f>G31+H31+I31</f>
        <v>0</v>
      </c>
      <c r="G31" s="63">
        <f>G28+G29+G30</f>
        <v>0</v>
      </c>
      <c r="H31" s="63">
        <f>H28+H29+H30</f>
        <v>0</v>
      </c>
      <c r="I31" s="63">
        <f>I29+I30+I28</f>
        <v>0</v>
      </c>
    </row>
    <row r="32" spans="1:9" ht="24.75" customHeight="1">
      <c r="A32" s="68" t="s">
        <v>369</v>
      </c>
      <c r="B32" s="63">
        <f>C32+D32+E32</f>
        <v>0</v>
      </c>
      <c r="C32" s="63">
        <f>C16-C31</f>
        <v>0</v>
      </c>
      <c r="D32" s="63">
        <f>D16-D31</f>
        <v>0</v>
      </c>
      <c r="E32" s="63">
        <f>E16-E31</f>
        <v>0</v>
      </c>
      <c r="F32" s="63">
        <f>G32+H32+I32</f>
        <v>0</v>
      </c>
      <c r="G32" s="63">
        <f>G16-G31</f>
        <v>0</v>
      </c>
      <c r="H32" s="63">
        <f>H16-H31</f>
        <v>0</v>
      </c>
      <c r="I32" s="63">
        <f>I16-I31</f>
        <v>0</v>
      </c>
    </row>
    <row r="33" spans="1:9" ht="24.75" customHeight="1">
      <c r="A33" s="68" t="s">
        <v>177</v>
      </c>
      <c r="B33" s="63">
        <f>C33+D33+E33</f>
        <v>0</v>
      </c>
      <c r="C33" s="63">
        <f>C17+C32</f>
        <v>0</v>
      </c>
      <c r="D33" s="63">
        <f>D17+D32</f>
        <v>0</v>
      </c>
      <c r="E33" s="63">
        <f>E17+E32</f>
        <v>0</v>
      </c>
      <c r="F33" s="63">
        <f>G33+H33+I33</f>
        <v>0</v>
      </c>
      <c r="G33" s="63">
        <f>G17+G32</f>
        <v>0</v>
      </c>
      <c r="H33" s="63">
        <f>H17+H32</f>
        <v>0</v>
      </c>
      <c r="I33" s="63">
        <f>I17+I32</f>
        <v>0</v>
      </c>
    </row>
    <row r="34" spans="1:9" ht="24.75" customHeight="1">
      <c r="A34" s="57" t="s">
        <v>775</v>
      </c>
      <c r="B34" s="63">
        <f>C34+D34+E34</f>
        <v>0</v>
      </c>
      <c r="C34" s="63">
        <f>C33+C31</f>
        <v>0</v>
      </c>
      <c r="D34" s="63">
        <f>D33+D31</f>
        <v>0</v>
      </c>
      <c r="E34" s="63">
        <f>E33+E31</f>
        <v>0</v>
      </c>
      <c r="F34" s="63">
        <f>G34+H34+I34</f>
        <v>0</v>
      </c>
      <c r="G34" s="63">
        <f>G31+G33</f>
        <v>0</v>
      </c>
      <c r="H34" s="63">
        <f>H33+H31</f>
        <v>0</v>
      </c>
      <c r="I34" s="63">
        <f>I33+I31</f>
        <v>0</v>
      </c>
    </row>
    <row r="35" spans="1:9" ht="16.5" customHeight="1">
      <c r="A35" s="25"/>
      <c r="B35" s="3"/>
      <c r="C35" s="3"/>
      <c r="D35" s="3"/>
      <c r="E35" s="3"/>
      <c r="F35" s="3"/>
      <c r="G35" s="3"/>
      <c r="H35" s="3"/>
      <c r="I35" s="1" t="s">
        <v>320</v>
      </c>
    </row>
  </sheetData>
  <sheetProtection/>
  <mergeCells count="8">
    <mergeCell ref="A1:I1"/>
    <mergeCell ref="H2:I2"/>
    <mergeCell ref="A4:A5"/>
    <mergeCell ref="B4:E4"/>
    <mergeCell ref="F4:I4"/>
    <mergeCell ref="A19:A20"/>
    <mergeCell ref="B19:E19"/>
    <mergeCell ref="F19:I19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5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 customHeight="1"/>
  <cols>
    <col min="1" max="1" width="33.125" style="0" customWidth="1"/>
    <col min="2" max="9" width="17.75390625" style="0" customWidth="1"/>
  </cols>
  <sheetData>
    <row r="1" spans="1:9" ht="35.25" customHeight="1">
      <c r="A1" s="4" t="s">
        <v>615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159"/>
      <c r="B2" s="48"/>
      <c r="C2" s="48"/>
      <c r="D2" s="48"/>
      <c r="E2" s="48"/>
      <c r="F2" s="159"/>
      <c r="G2" s="160" t="s">
        <v>449</v>
      </c>
      <c r="H2" s="160"/>
      <c r="I2" s="160"/>
    </row>
    <row r="3" spans="1:9" ht="15" customHeight="1">
      <c r="A3" s="161" t="s">
        <v>484</v>
      </c>
      <c r="B3" s="161"/>
      <c r="C3" s="161"/>
      <c r="D3" s="161"/>
      <c r="E3" s="161"/>
      <c r="F3" s="161"/>
      <c r="G3" s="162"/>
      <c r="H3" s="163"/>
      <c r="I3" s="163" t="s">
        <v>388</v>
      </c>
    </row>
    <row r="4" spans="1:9" ht="37.5" customHeight="1">
      <c r="A4" s="57" t="s">
        <v>714</v>
      </c>
      <c r="B4" s="57" t="s">
        <v>715</v>
      </c>
      <c r="C4" s="57"/>
      <c r="D4" s="57"/>
      <c r="E4" s="57"/>
      <c r="F4" s="57" t="s">
        <v>67</v>
      </c>
      <c r="G4" s="57"/>
      <c r="H4" s="57"/>
      <c r="I4" s="57"/>
    </row>
    <row r="5" spans="1:9" ht="37.5" customHeight="1">
      <c r="A5" s="57"/>
      <c r="B5" s="57" t="s">
        <v>291</v>
      </c>
      <c r="C5" s="61" t="s">
        <v>285</v>
      </c>
      <c r="D5" s="61" t="s">
        <v>541</v>
      </c>
      <c r="E5" s="61" t="s">
        <v>328</v>
      </c>
      <c r="F5" s="57" t="s">
        <v>291</v>
      </c>
      <c r="G5" s="61" t="s">
        <v>285</v>
      </c>
      <c r="H5" s="61" t="s">
        <v>541</v>
      </c>
      <c r="I5" s="61" t="s">
        <v>328</v>
      </c>
    </row>
    <row r="6" spans="1:9" ht="22.5" customHeight="1">
      <c r="A6" s="164" t="s">
        <v>466</v>
      </c>
      <c r="B6" s="63">
        <f>C6+D6+E6</f>
        <v>0</v>
      </c>
      <c r="C6" s="76">
        <v>0</v>
      </c>
      <c r="D6" s="76">
        <v>0</v>
      </c>
      <c r="E6" s="76">
        <v>0</v>
      </c>
      <c r="F6" s="63">
        <f>G6+H6+I6</f>
        <v>0</v>
      </c>
      <c r="G6" s="76">
        <v>0</v>
      </c>
      <c r="H6" s="76">
        <v>0</v>
      </c>
      <c r="I6" s="76">
        <v>0</v>
      </c>
    </row>
    <row r="7" spans="1:9" ht="22.5" customHeight="1">
      <c r="A7" s="164" t="s">
        <v>427</v>
      </c>
      <c r="B7" s="63">
        <f>C7+D7+E7</f>
        <v>0</v>
      </c>
      <c r="C7" s="76">
        <v>0</v>
      </c>
      <c r="D7" s="76">
        <v>0</v>
      </c>
      <c r="E7" s="76">
        <v>0</v>
      </c>
      <c r="F7" s="63">
        <f>G7+H7+I7</f>
        <v>0</v>
      </c>
      <c r="G7" s="76">
        <v>0</v>
      </c>
      <c r="H7" s="76">
        <v>0</v>
      </c>
      <c r="I7" s="76">
        <v>0</v>
      </c>
    </row>
    <row r="8" spans="1:9" ht="22.5" customHeight="1">
      <c r="A8" s="164" t="s">
        <v>97</v>
      </c>
      <c r="B8" s="63">
        <f>C8+D8+E8</f>
        <v>0</v>
      </c>
      <c r="C8" s="76">
        <v>0</v>
      </c>
      <c r="D8" s="76">
        <v>0</v>
      </c>
      <c r="E8" s="76">
        <v>0</v>
      </c>
      <c r="F8" s="63">
        <f>G8+H8+I8</f>
        <v>0</v>
      </c>
      <c r="G8" s="76">
        <v>0</v>
      </c>
      <c r="H8" s="76">
        <v>0</v>
      </c>
      <c r="I8" s="76">
        <v>0</v>
      </c>
    </row>
    <row r="9" spans="1:9" ht="22.5" customHeight="1">
      <c r="A9" s="164" t="s">
        <v>736</v>
      </c>
      <c r="B9" s="63">
        <f>C9+D9+E9</f>
        <v>0</v>
      </c>
      <c r="C9" s="76">
        <v>0</v>
      </c>
      <c r="D9" s="76">
        <v>0</v>
      </c>
      <c r="E9" s="76">
        <v>0</v>
      </c>
      <c r="F9" s="63">
        <f>G9+H9+I9</f>
        <v>0</v>
      </c>
      <c r="G9" s="76">
        <v>0</v>
      </c>
      <c r="H9" s="76">
        <v>0</v>
      </c>
      <c r="I9" s="76">
        <v>0</v>
      </c>
    </row>
    <row r="10" spans="1:9" ht="22.5" customHeight="1">
      <c r="A10" s="164" t="s">
        <v>21</v>
      </c>
      <c r="B10" s="63">
        <f>C10+D10+E10</f>
        <v>0</v>
      </c>
      <c r="C10" s="76">
        <v>0</v>
      </c>
      <c r="D10" s="76">
        <v>0</v>
      </c>
      <c r="E10" s="76">
        <v>0</v>
      </c>
      <c r="F10" s="63">
        <f>G10+H10+I10</f>
        <v>0</v>
      </c>
      <c r="G10" s="76">
        <v>0</v>
      </c>
      <c r="H10" s="76">
        <v>0</v>
      </c>
      <c r="I10" s="76">
        <v>0</v>
      </c>
    </row>
    <row r="11" spans="1:9" ht="22.5" customHeight="1">
      <c r="A11" s="164" t="s">
        <v>690</v>
      </c>
      <c r="B11" s="63">
        <f>C11+D11+E11</f>
        <v>0</v>
      </c>
      <c r="C11" s="76">
        <v>0</v>
      </c>
      <c r="D11" s="76">
        <v>0</v>
      </c>
      <c r="E11" s="76">
        <v>0</v>
      </c>
      <c r="F11" s="63">
        <f>G11+H11+I11</f>
        <v>0</v>
      </c>
      <c r="G11" s="76">
        <v>0</v>
      </c>
      <c r="H11" s="76">
        <v>0</v>
      </c>
      <c r="I11" s="76">
        <v>0</v>
      </c>
    </row>
    <row r="12" spans="1:9" ht="22.5" customHeight="1">
      <c r="A12" s="164" t="s">
        <v>290</v>
      </c>
      <c r="B12" s="63">
        <f>C12+D12+E12</f>
        <v>0</v>
      </c>
      <c r="C12" s="76">
        <v>0</v>
      </c>
      <c r="D12" s="76">
        <v>0</v>
      </c>
      <c r="E12" s="76">
        <v>0</v>
      </c>
      <c r="F12" s="63">
        <f>G12+H12+I12</f>
        <v>0</v>
      </c>
      <c r="G12" s="76">
        <v>0</v>
      </c>
      <c r="H12" s="76">
        <v>0</v>
      </c>
      <c r="I12" s="76">
        <v>0</v>
      </c>
    </row>
    <row r="13" spans="1:9" ht="22.5" customHeight="1">
      <c r="A13" s="164" t="s">
        <v>444</v>
      </c>
      <c r="B13" s="63">
        <f>C13+D13+E13</f>
        <v>0</v>
      </c>
      <c r="C13" s="76">
        <v>0</v>
      </c>
      <c r="D13" s="76">
        <v>0</v>
      </c>
      <c r="E13" s="76">
        <v>0</v>
      </c>
      <c r="F13" s="63">
        <f>G13+H13+I13</f>
        <v>0</v>
      </c>
      <c r="G13" s="76">
        <v>0</v>
      </c>
      <c r="H13" s="76">
        <v>0</v>
      </c>
      <c r="I13" s="76">
        <v>0</v>
      </c>
    </row>
    <row r="14" spans="1:9" ht="22.5" customHeight="1">
      <c r="A14" s="164" t="s">
        <v>574</v>
      </c>
      <c r="B14" s="63">
        <f>C14+D14+E14</f>
        <v>0</v>
      </c>
      <c r="C14" s="76">
        <v>0</v>
      </c>
      <c r="D14" s="76">
        <v>0</v>
      </c>
      <c r="E14" s="76">
        <v>0</v>
      </c>
      <c r="F14" s="63">
        <f>G14+H14+I14</f>
        <v>0</v>
      </c>
      <c r="G14" s="76">
        <v>0</v>
      </c>
      <c r="H14" s="76">
        <v>0</v>
      </c>
      <c r="I14" s="76">
        <v>0</v>
      </c>
    </row>
    <row r="15" spans="1:9" ht="22.5" customHeight="1">
      <c r="A15" s="164" t="s">
        <v>353</v>
      </c>
      <c r="B15" s="63">
        <f>C15+D15+E15</f>
        <v>0</v>
      </c>
      <c r="C15" s="63">
        <f>C6+C11+C12+C14</f>
        <v>0</v>
      </c>
      <c r="D15" s="63">
        <f>D6+D11+D12+D14</f>
        <v>0</v>
      </c>
      <c r="E15" s="63">
        <f>E6+E11+E12+E14</f>
        <v>0</v>
      </c>
      <c r="F15" s="63">
        <f>G15+H15+I15</f>
        <v>0</v>
      </c>
      <c r="G15" s="63">
        <f>G6+G11+G12+G14</f>
        <v>0</v>
      </c>
      <c r="H15" s="63">
        <f>H6+H11+H12+H14</f>
        <v>0</v>
      </c>
      <c r="I15" s="63">
        <f>I6+I11+I12+I14</f>
        <v>0</v>
      </c>
    </row>
    <row r="16" spans="1:9" ht="22.5" customHeight="1">
      <c r="A16" s="164" t="s">
        <v>293</v>
      </c>
      <c r="B16" s="63">
        <f>C16+D16+E16</f>
        <v>0</v>
      </c>
      <c r="C16" s="76">
        <v>0</v>
      </c>
      <c r="D16" s="76">
        <v>0</v>
      </c>
      <c r="E16" s="76">
        <v>0</v>
      </c>
      <c r="F16" s="63">
        <f>G16+H16+I16</f>
        <v>0</v>
      </c>
      <c r="G16" s="76">
        <v>0</v>
      </c>
      <c r="H16" s="76">
        <v>0</v>
      </c>
      <c r="I16" s="76">
        <v>0</v>
      </c>
    </row>
    <row r="17" spans="1:9" ht="22.5" customHeight="1">
      <c r="A17" s="164" t="s">
        <v>65</v>
      </c>
      <c r="B17" s="63">
        <f>C17+D17+E17</f>
        <v>0</v>
      </c>
      <c r="C17" s="76">
        <v>0</v>
      </c>
      <c r="D17" s="76">
        <v>0</v>
      </c>
      <c r="E17" s="76">
        <v>0</v>
      </c>
      <c r="F17" s="63">
        <f>G17+H17+I17</f>
        <v>0</v>
      </c>
      <c r="G17" s="76">
        <v>0</v>
      </c>
      <c r="H17" s="76">
        <v>0</v>
      </c>
      <c r="I17" s="76">
        <v>0</v>
      </c>
    </row>
    <row r="18" spans="1:9" ht="22.5" customHeight="1">
      <c r="A18" s="164" t="s">
        <v>363</v>
      </c>
      <c r="B18" s="63">
        <f>C18+D18+E18</f>
        <v>0</v>
      </c>
      <c r="C18" s="63">
        <f>C15+C16+C17</f>
        <v>0</v>
      </c>
      <c r="D18" s="63">
        <f>D15+D16+D17</f>
        <v>0</v>
      </c>
      <c r="E18" s="63">
        <f>E15+E16+E17</f>
        <v>0</v>
      </c>
      <c r="F18" s="63">
        <f>G18+H18+I18</f>
        <v>0</v>
      </c>
      <c r="G18" s="63">
        <f>G15+G16+G17</f>
        <v>0</v>
      </c>
      <c r="H18" s="63">
        <f>H15+H16+H17</f>
        <v>0</v>
      </c>
      <c r="I18" s="63">
        <f>I15+I16+I17</f>
        <v>0</v>
      </c>
    </row>
    <row r="19" spans="1:9" ht="22.5" customHeight="1">
      <c r="A19" s="164" t="s">
        <v>649</v>
      </c>
      <c r="B19" s="63">
        <f>C19+D19+E19</f>
        <v>0</v>
      </c>
      <c r="C19" s="76">
        <v>0</v>
      </c>
      <c r="D19" s="76">
        <v>0</v>
      </c>
      <c r="E19" s="76">
        <v>0</v>
      </c>
      <c r="F19" s="63">
        <f>G19+H19+I19</f>
        <v>0</v>
      </c>
      <c r="G19" s="63">
        <f>C33</f>
        <v>0</v>
      </c>
      <c r="H19" s="63">
        <f>D33</f>
        <v>0</v>
      </c>
      <c r="I19" s="63">
        <f>E33</f>
        <v>0</v>
      </c>
    </row>
    <row r="20" spans="1:9" ht="22.5" customHeight="1">
      <c r="A20" s="165" t="s">
        <v>775</v>
      </c>
      <c r="B20" s="63">
        <f>C20+D20+E20</f>
        <v>0</v>
      </c>
      <c r="C20" s="63">
        <f>C18+C19</f>
        <v>0</v>
      </c>
      <c r="D20" s="63">
        <f>D18+D19</f>
        <v>0</v>
      </c>
      <c r="E20" s="63">
        <f>E18+E19</f>
        <v>0</v>
      </c>
      <c r="F20" s="63">
        <f>G20+H20+I20</f>
        <v>0</v>
      </c>
      <c r="G20" s="63">
        <f>G18+G19</f>
        <v>0</v>
      </c>
      <c r="H20" s="63">
        <f>H18+H19</f>
        <v>0</v>
      </c>
      <c r="I20" s="63">
        <f>I18+I19</f>
        <v>0</v>
      </c>
    </row>
    <row r="21" spans="1:9" ht="37.5" customHeight="1">
      <c r="A21" s="57" t="s">
        <v>714</v>
      </c>
      <c r="B21" s="70" t="s">
        <v>715</v>
      </c>
      <c r="C21" s="57"/>
      <c r="D21" s="57"/>
      <c r="E21" s="57"/>
      <c r="F21" s="70" t="s">
        <v>67</v>
      </c>
      <c r="G21" s="57"/>
      <c r="H21" s="57"/>
      <c r="I21" s="57"/>
    </row>
    <row r="22" spans="1:9" ht="37.5" customHeight="1">
      <c r="A22" s="57"/>
      <c r="B22" s="70" t="s">
        <v>291</v>
      </c>
      <c r="C22" s="166" t="s">
        <v>285</v>
      </c>
      <c r="D22" s="166" t="s">
        <v>541</v>
      </c>
      <c r="E22" s="166" t="s">
        <v>328</v>
      </c>
      <c r="F22" s="70" t="s">
        <v>291</v>
      </c>
      <c r="G22" s="166" t="s">
        <v>285</v>
      </c>
      <c r="H22" s="166" t="s">
        <v>541</v>
      </c>
      <c r="I22" s="166" t="s">
        <v>328</v>
      </c>
    </row>
    <row r="23" spans="1:9" ht="22.5" customHeight="1">
      <c r="A23" s="164" t="s">
        <v>196</v>
      </c>
      <c r="B23" s="63">
        <f>C23+D23+E23</f>
        <v>0</v>
      </c>
      <c r="C23" s="76">
        <v>0</v>
      </c>
      <c r="D23" s="76">
        <v>0</v>
      </c>
      <c r="E23" s="76">
        <v>0</v>
      </c>
      <c r="F23" s="63">
        <f>G23+H23+I23</f>
        <v>0</v>
      </c>
      <c r="G23" s="76">
        <v>0</v>
      </c>
      <c r="H23" s="76">
        <v>0</v>
      </c>
      <c r="I23" s="76">
        <v>0</v>
      </c>
    </row>
    <row r="24" spans="1:9" ht="22.5" customHeight="1">
      <c r="A24" s="164" t="s">
        <v>620</v>
      </c>
      <c r="B24" s="63">
        <f>C24+D24+E24</f>
        <v>0</v>
      </c>
      <c r="C24" s="76">
        <v>0</v>
      </c>
      <c r="D24" s="76">
        <v>0</v>
      </c>
      <c r="E24" s="76">
        <v>0</v>
      </c>
      <c r="F24" s="63">
        <f>G24+H24+I24</f>
        <v>0</v>
      </c>
      <c r="G24" s="76">
        <v>0</v>
      </c>
      <c r="H24" s="76">
        <v>0</v>
      </c>
      <c r="I24" s="76">
        <v>0</v>
      </c>
    </row>
    <row r="25" spans="1:9" ht="22.5" customHeight="1">
      <c r="A25" s="164" t="s">
        <v>680</v>
      </c>
      <c r="B25" s="63">
        <f>C25+D25+E25</f>
        <v>0</v>
      </c>
      <c r="C25" s="76">
        <v>0</v>
      </c>
      <c r="D25" s="76">
        <v>0</v>
      </c>
      <c r="E25" s="76">
        <v>0</v>
      </c>
      <c r="F25" s="63">
        <f>G25+H25+I25</f>
        <v>0</v>
      </c>
      <c r="G25" s="76">
        <v>0</v>
      </c>
      <c r="H25" s="76">
        <v>0</v>
      </c>
      <c r="I25" s="76">
        <v>0</v>
      </c>
    </row>
    <row r="26" spans="1:9" ht="22.5" customHeight="1">
      <c r="A26" s="164" t="s">
        <v>705</v>
      </c>
      <c r="B26" s="63">
        <f>C26+D26+E26</f>
        <v>0</v>
      </c>
      <c r="C26" s="76">
        <v>0</v>
      </c>
      <c r="D26" s="76">
        <v>0</v>
      </c>
      <c r="E26" s="76">
        <v>0</v>
      </c>
      <c r="F26" s="63">
        <f>G26+H26+I26</f>
        <v>0</v>
      </c>
      <c r="G26" s="76">
        <v>0</v>
      </c>
      <c r="H26" s="76">
        <v>0</v>
      </c>
      <c r="I26" s="76">
        <v>0</v>
      </c>
    </row>
    <row r="27" spans="1:9" ht="22.5" customHeight="1">
      <c r="A27" s="164" t="s">
        <v>780</v>
      </c>
      <c r="B27" s="63">
        <f>C27+D27+E27</f>
        <v>0</v>
      </c>
      <c r="C27" s="76">
        <v>0</v>
      </c>
      <c r="D27" s="76">
        <v>0</v>
      </c>
      <c r="E27" s="76">
        <v>0</v>
      </c>
      <c r="F27" s="63">
        <f>G27+H27+I27</f>
        <v>0</v>
      </c>
      <c r="G27" s="76">
        <v>0</v>
      </c>
      <c r="H27" s="76">
        <v>0</v>
      </c>
      <c r="I27" s="76">
        <v>0</v>
      </c>
    </row>
    <row r="28" spans="1:9" ht="22.5" customHeight="1">
      <c r="A28" s="164" t="s">
        <v>697</v>
      </c>
      <c r="B28" s="63">
        <f>C28+D28+E28</f>
        <v>0</v>
      </c>
      <c r="C28" s="63">
        <f>C23+C26+C27</f>
        <v>0</v>
      </c>
      <c r="D28" s="63">
        <f>D23+D26+D27</f>
        <v>0</v>
      </c>
      <c r="E28" s="63">
        <f>E23+E26+E27</f>
        <v>0</v>
      </c>
      <c r="F28" s="63">
        <f>G28+H28+I28</f>
        <v>0</v>
      </c>
      <c r="G28" s="63">
        <f>G23+G26+G27</f>
        <v>0</v>
      </c>
      <c r="H28" s="63">
        <f>H23+H26+H27</f>
        <v>0</v>
      </c>
      <c r="I28" s="63">
        <f>I23+I26+I27</f>
        <v>0</v>
      </c>
    </row>
    <row r="29" spans="1:9" ht="22.5" customHeight="1">
      <c r="A29" s="164" t="s">
        <v>204</v>
      </c>
      <c r="B29" s="63">
        <f>C29+D29+E29</f>
        <v>0</v>
      </c>
      <c r="C29" s="76">
        <v>0</v>
      </c>
      <c r="D29" s="76">
        <v>0</v>
      </c>
      <c r="E29" s="76">
        <v>0</v>
      </c>
      <c r="F29" s="63">
        <f>G29+H29+I29</f>
        <v>0</v>
      </c>
      <c r="G29" s="76">
        <v>0</v>
      </c>
      <c r="H29" s="76">
        <v>0</v>
      </c>
      <c r="I29" s="76">
        <v>0</v>
      </c>
    </row>
    <row r="30" spans="1:9" ht="22.5" customHeight="1">
      <c r="A30" s="164" t="s">
        <v>774</v>
      </c>
      <c r="B30" s="63">
        <f>C30+D30+E30</f>
        <v>0</v>
      </c>
      <c r="C30" s="76">
        <v>0</v>
      </c>
      <c r="D30" s="76">
        <v>0</v>
      </c>
      <c r="E30" s="76">
        <v>0</v>
      </c>
      <c r="F30" s="63">
        <f>G30+H30+I30</f>
        <v>0</v>
      </c>
      <c r="G30" s="76">
        <v>0</v>
      </c>
      <c r="H30" s="76">
        <v>0</v>
      </c>
      <c r="I30" s="76">
        <v>0</v>
      </c>
    </row>
    <row r="31" spans="1:9" ht="22.5" customHeight="1">
      <c r="A31" s="164" t="s">
        <v>748</v>
      </c>
      <c r="B31" s="63">
        <f>C31+D31+E31</f>
        <v>0</v>
      </c>
      <c r="C31" s="63">
        <f>C28+C29+C30</f>
        <v>0</v>
      </c>
      <c r="D31" s="63">
        <f>D28+D29+D30</f>
        <v>0</v>
      </c>
      <c r="E31" s="63">
        <f>E28+E29+E30</f>
        <v>0</v>
      </c>
      <c r="F31" s="63">
        <f>G31+H31+I31</f>
        <v>0</v>
      </c>
      <c r="G31" s="63">
        <f>G28+G29+G30</f>
        <v>0</v>
      </c>
      <c r="H31" s="63">
        <f>H28+H29+H30</f>
        <v>0</v>
      </c>
      <c r="I31" s="63">
        <f>I28+I29+I30</f>
        <v>0</v>
      </c>
    </row>
    <row r="32" spans="1:9" ht="22.5" customHeight="1">
      <c r="A32" s="164" t="s">
        <v>369</v>
      </c>
      <c r="B32" s="63">
        <f>C32+D32+E32</f>
        <v>0</v>
      </c>
      <c r="C32" s="63">
        <f>C18-C31</f>
        <v>0</v>
      </c>
      <c r="D32" s="63">
        <f>D18-D31</f>
        <v>0</v>
      </c>
      <c r="E32" s="63">
        <f>E18-E31</f>
        <v>0</v>
      </c>
      <c r="F32" s="63">
        <f>G32+H32+I32</f>
        <v>0</v>
      </c>
      <c r="G32" s="63">
        <f>G18-G31</f>
        <v>0</v>
      </c>
      <c r="H32" s="63">
        <f>H18-H31</f>
        <v>0</v>
      </c>
      <c r="I32" s="63">
        <f>I18-I31</f>
        <v>0</v>
      </c>
    </row>
    <row r="33" spans="1:9" ht="22.5" customHeight="1">
      <c r="A33" s="167" t="s">
        <v>177</v>
      </c>
      <c r="B33" s="63">
        <f>C33+D33+E33</f>
        <v>0</v>
      </c>
      <c r="C33" s="63">
        <f>C19+C32</f>
        <v>0</v>
      </c>
      <c r="D33" s="63">
        <f>D19+D32</f>
        <v>0</v>
      </c>
      <c r="E33" s="63">
        <f>E19+E32</f>
        <v>0</v>
      </c>
      <c r="F33" s="63">
        <f>G33+H33+I33</f>
        <v>0</v>
      </c>
      <c r="G33" s="63">
        <f>G19+G32</f>
        <v>0</v>
      </c>
      <c r="H33" s="63">
        <f>H19+H32</f>
        <v>0</v>
      </c>
      <c r="I33" s="63">
        <f>I19+I32</f>
        <v>0</v>
      </c>
    </row>
    <row r="34" spans="1:9" ht="22.5" customHeight="1">
      <c r="A34" s="116" t="s">
        <v>775</v>
      </c>
      <c r="B34" s="99">
        <f>C34+D34+E34</f>
        <v>0</v>
      </c>
      <c r="C34" s="99">
        <f>C31+C33</f>
        <v>0</v>
      </c>
      <c r="D34" s="99">
        <f>D31+D33</f>
        <v>0</v>
      </c>
      <c r="E34" s="99">
        <f>E31+E33</f>
        <v>0</v>
      </c>
      <c r="F34" s="99">
        <f>G34+H34+I34</f>
        <v>0</v>
      </c>
      <c r="G34" s="99">
        <f>G31+G33</f>
        <v>0</v>
      </c>
      <c r="H34" s="99">
        <f>H31+H33</f>
        <v>0</v>
      </c>
      <c r="I34" s="99">
        <f>I31+I33</f>
        <v>0</v>
      </c>
    </row>
    <row r="35" spans="1:9" ht="15" customHeight="1">
      <c r="A35" s="168"/>
      <c r="B35" s="169"/>
      <c r="C35" s="169"/>
      <c r="D35" s="169"/>
      <c r="E35" s="169"/>
      <c r="F35" s="169"/>
      <c r="G35" s="169"/>
      <c r="H35" s="169"/>
      <c r="I35" s="72" t="s">
        <v>579</v>
      </c>
    </row>
  </sheetData>
  <sheetProtection/>
  <mergeCells count="8">
    <mergeCell ref="A1:I1"/>
    <mergeCell ref="G2:I2"/>
    <mergeCell ref="A4:A5"/>
    <mergeCell ref="B4:E4"/>
    <mergeCell ref="F4:I4"/>
    <mergeCell ref="A21:A22"/>
    <mergeCell ref="B21:E21"/>
    <mergeCell ref="F21:I2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